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85" windowWidth="11115" windowHeight="8655" activeTab="0"/>
  </bookViews>
  <sheets>
    <sheet name="CBTT-03" sheetId="1" r:id="rId1"/>
    <sheet name="BCDKT" sheetId="2" r:id="rId2"/>
    <sheet name="KQKD" sheetId="3" r:id="rId3"/>
    <sheet name="LCTT" sheetId="4" r:id="rId4"/>
    <sheet name="TMBC" sheetId="5" r:id="rId5"/>
  </sheets>
  <definedNames/>
  <calcPr fullCalcOnLoad="1"/>
</workbook>
</file>

<file path=xl/sharedStrings.xml><?xml version="1.0" encoding="utf-8"?>
<sst xmlns="http://schemas.openxmlformats.org/spreadsheetml/2006/main" count="808" uniqueCount="713">
  <si>
    <t xml:space="preserve">+ ThuÕ TNCN nép thõa </t>
  </si>
  <si>
    <t xml:space="preserve">             NguyÔn ThÞ Thu Thuû                                Bïi ThÞ LÖ Thuû                                         NguyÔn Träng Nam</t>
  </si>
  <si>
    <t>4.TiÒn chi tr¶ l·i vay</t>
  </si>
  <si>
    <t>3.TiÒn chi tr¶ cho ng­êi lao ®éng</t>
  </si>
  <si>
    <t xml:space="preserve">2.TiÒn chi tr¶ cho ng­êi cung cÊp hµng ho¸ &amp; dÞch vô </t>
  </si>
  <si>
    <t>1.TiÒn thu tõ b¸n hµng, CCDV vµ doanh thu kh¸c</t>
  </si>
  <si>
    <t>5.TiÒn chi nép thuÕ thu nhËp doanh nghiÖp</t>
  </si>
  <si>
    <t>6.TiÒn thu kh¸c tõ ho¹t ®éng kinh doanh</t>
  </si>
  <si>
    <t>7.TiÒn chi kh¸c cho ho¹t ®éng kinh doanh</t>
  </si>
  <si>
    <t>6. TiÒn thu håi ®Çu t­ gãp vèn vµo ®¬n vÞ kh¸c</t>
  </si>
  <si>
    <t>7. TiÒn thu l·i vay, cæ tøc vµ lîi nhuËn ®­îc chia</t>
  </si>
  <si>
    <t>+ Nî dµi h¹n ®Õn h¹n tr¶</t>
  </si>
  <si>
    <t>+ ThuÕ gi¸ trÞ gia t¨ng</t>
  </si>
  <si>
    <t>+ ThuÕ thu nhËp doanh nghiÖp</t>
  </si>
  <si>
    <t>+ ThuÕ thu nhËp c¸ nh©n</t>
  </si>
  <si>
    <t xml:space="preserve">bao gåm chi phÝ mua ®èi víi hµng mua ngoµi, chi phÝ s¶n xuÊt ®èi víi hµng tù chÕ vµ c¸c chi phÝ liªn  </t>
  </si>
  <si>
    <t>quan trùc tiÕp ph¸t sinh ®Ó cã ®­îc hµng tån kho ë ®Þa ®iÓm vµ tr¹ng th¸i hiÖn t¹i.</t>
  </si>
  <si>
    <t xml:space="preserve">* Cã thêi h¹n thu håi hoÆc thanh to¸n trªn 01 n¨m (hoÆc h¬n 01 chu kú s¶n xuÊt kinh doanh) </t>
  </si>
  <si>
    <t>®­îc ph©n lo¹i lµ tµi s¶n dµi h¹n.</t>
  </si>
  <si>
    <t xml:space="preserve">Dù phßng ph¶i thu khã ®ßi thÓ hiÖn phÇn gi¸ trÞ dù kiÕn bÞ tæn thÊt cña c¸c kho¶n nî ph¶i thu </t>
  </si>
  <si>
    <t>cã kh¶ n¨ng kh«ng thu håi ®­îc t¹i c¸c thêi ®iÓm lËp B¸o c¸o tµi chÝnh.</t>
  </si>
  <si>
    <t xml:space="preserve">c¸o kÕt qu¶ ho¹t ®éng s¶n xuÊt kinh doanh. C¸c kho¶n thu kh¸c (ngoµi lîi nhuËn thuÇn) ®­îc  </t>
  </si>
  <si>
    <t>coi lµ phÇn thu håi c¸c kho¶n ®Çu t­ vµ ®­îc ghi nhËn lµ kho¶n gi¶m trõ gi¸ gèc ®Çu t­.</t>
  </si>
  <si>
    <t xml:space="preserve">+ Cã thêi h¹n thu håi hoÆc ®¸o h¹n kh«ng qu¸ 3 th¸ng kÓ tõ ngµy mua kho¶n ®Çu t­ ®ã ®­îc coi  </t>
  </si>
  <si>
    <t>lµ "t­¬ng ®­¬ng tiÒn"</t>
  </si>
  <si>
    <t xml:space="preserve">+ Cã thêi gian thu håi vèn d­íi 01 n¨m hoÆc trong 1 chu kú s¶n xuÊt kinh doanh ®­îc ph©n lo¹i  </t>
  </si>
  <si>
    <t>lµ tµi s¶n ng¾n h¹n.</t>
  </si>
  <si>
    <t xml:space="preserve">+ Cã thêi h¹n thu håi hoÆc ®¸o h¹n kh«ng qu¸ 3 th¸ng kÓ tõ ngµy mua kho¶n ®Çu t­ ®ã ®­îc coi </t>
  </si>
  <si>
    <t xml:space="preserve"> lµ "t­¬ng ®­¬ng tiÒn"</t>
  </si>
  <si>
    <t xml:space="preserve">Dù phßng gi¶m gi¸ ®Çu t­ ®­îc lËp vµo thêi ®iÓm cuèi n¨m, lµ sè chªnh lÖch gi÷a gi¸ gèc cña c¸c </t>
  </si>
  <si>
    <t xml:space="preserve">kho¶n  ®Çu t­ ®­îc h¹ch to¸n trªn trªn sæ s¸ch lín h¬n gi¸ trÞ thÞ tr­êng cña chóng t¹i thêi ®iÓm </t>
  </si>
  <si>
    <t>lËp dù phßng.</t>
  </si>
  <si>
    <t xml:space="preserve">Dù phßng b¶o hµnh s¶n phÈm ®­îc lËp trªn c¬ së c¸c Hîp ®ång ®ang thùc thi, trong thêi gian </t>
  </si>
  <si>
    <t>b¶o hµnh s¶n phÈm, gi¸ trÞ lËp dù phßng b¶o hµnh kh«ng qu¸ 5% gi¸ trÞ Hîp ®ång.</t>
  </si>
  <si>
    <t xml:space="preserve"> vµo gi¸ trÞ c«ng tr×nh, tµi s¶n, bao gåm c¸c kho¶n l·i tiÒn vay, c¸c kho¶n chiÕt khÊu hoÆc phô  </t>
  </si>
  <si>
    <t xml:space="preserve"> tréi khi ph¸t hµnh tr¸i phiÕu, c¸c kho¶n chi phÝ ph¸t sinh liªn quan tíi qu¸ tr×nh lµm thñ tôc vay.</t>
  </si>
  <si>
    <t xml:space="preserve">Trong kú, chi phÝ ®i vay ®Ó phôc vô s¶n xuÊt kinh doanh ®­îc h¹ch to¸n vµo kÕt qu¶n s¶n xuÊt  </t>
  </si>
  <si>
    <t>kinh doanh cña kú s¶n xuÊt Êy.</t>
  </si>
  <si>
    <t xml:space="preserve">C¸c lo¹i chi phÝ tr¶ tr­íc nÕu chØ liªn quan ®Õn n¨m tµi chÝnh hiÖn t¹i ®­îc ghi nhËn vµo chi phÝ  </t>
  </si>
  <si>
    <t>s¶n xuÊt kinh doanh trong n¨m tµi chÝnh.</t>
  </si>
  <si>
    <t xml:space="preserve">C¸c kho¶n dù phßng ph¶i tr¶ ®­îc ghi nhËn theo nguyªn t¾c: Doanh nghiÖp cã nghÜa vô nî hiÖn </t>
  </si>
  <si>
    <t xml:space="preserve">t¹i trªn c¬ së Hîp ®ång, c¸c cam kÕt rµng buéc. </t>
  </si>
  <si>
    <t xml:space="preserve">Sù gi¶m sót vÒ lîi Ých kinh tÕ cã thÓ x¶y ra dÉn ®Õn viÖc yªu cÇu ph¶i thanh to¸n nghÜa vô nî, tõ  </t>
  </si>
  <si>
    <t>®ã mét ­íc tÝnh ®¸ng tin cËy cho c¸c nghÜa vô nî ®­îc ®­a ra ®¶m b¶o.</t>
  </si>
  <si>
    <t xml:space="preserve">Gi¸ trÞ ®­îc ghi nhËn cña mét kho¶n dù phßng ph¶i tr¶ lµ gi¸ trÞ ­íc tÝnh hîp lý nhÊt vÒ kho¶n </t>
  </si>
  <si>
    <t>tiÒn sÏ ph¶i chi tr¶ ®Ó thanh to¸n nghÜa vô nî hiÖn t¹i t¹i ngµy kÕt thóc kú kÕ to¸n.</t>
  </si>
  <si>
    <t xml:space="preserve">+ PhÇn lín rñi ro vµ lîi Ých g¾n liÒn víi quyÒn së h÷u s¶n phÈm hoÆc hµng ho¸ vµ c¸c dÞch vô  </t>
  </si>
  <si>
    <t>cung cÊp ®· ®­îc chuyÓn giao cho ng­êi mua.</t>
  </si>
  <si>
    <t xml:space="preserve">+ C«ng ty kh«ng cßn n¾m gi÷ quyÒn qu¶n lý hµng ho¸ nh­ ng­êi së h÷u hµng ho¸ hoÆc quyÒn </t>
  </si>
  <si>
    <t>kiÓm so¸t, còng nh­ viÖc hoµn tÊt bµn giao c¸c dÞch vô cung cÊp.</t>
  </si>
  <si>
    <t xml:space="preserve">Doanh thu ph¸t sinh tõ tiÒn l·i, tiÒn b¶n quyÒn, cæ tøc, lîi nhuËn ®­îc chia vµ c¸c kho¶n doanh </t>
  </si>
  <si>
    <t>thu ho¹t ®éng tµi chÝnh kh¸c ®­îc ghi nhËn ®ång thêi tho¶ m·n 2 ®iÒu kiÖn sau:</t>
  </si>
  <si>
    <t xml:space="preserve">      TiÒn ký quü</t>
  </si>
  <si>
    <t xml:space="preserve">      TiÒn göi kú h¹n 01 th¸ng</t>
  </si>
  <si>
    <t>* Gi¸ trÞ ghi sæ cña hµng tån kho dïng ®Ó thÕ chÊp, cÇm cè ®¶m b¶o cho c¸c kho¶n nî ph¶i tr¶:</t>
  </si>
  <si>
    <t xml:space="preserve">* Gi¸ trÞ hoµn nhËp dù phßng gi¶m gi¸ hµng tån kho trong kú:                                  </t>
  </si>
  <si>
    <t>T¨ng kh¸c</t>
  </si>
  <si>
    <t>ChuyÓn sang B§S ®Çu t­</t>
  </si>
  <si>
    <t>+ B¶o hiÓm x· héi</t>
  </si>
  <si>
    <t>Sè d­ ®Çu n¨m tr­íc</t>
  </si>
  <si>
    <t>Sè d­ cuèi n¨m tr­íc</t>
  </si>
  <si>
    <t>Sè d­ ®Çu n¨m nay</t>
  </si>
  <si>
    <t>Sè d­ cuèi kú nµy</t>
  </si>
  <si>
    <t>Kú nµy</t>
  </si>
  <si>
    <t>+ Chi phÝ H§QT, BKS</t>
  </si>
  <si>
    <t>+ B¶o hiÓm XH, BHYT, BHTN, KPC§</t>
  </si>
  <si>
    <t>10.1. Lîi nhuËn n¨m tr­íc</t>
  </si>
  <si>
    <t>10.2. Lîi nhuËn n¨m nay</t>
  </si>
  <si>
    <t>(Ban hµnh theo Q§ sè 15/2006/Q§-BTC ngµy 20/3/2006)</t>
  </si>
  <si>
    <t>KÕt qu¶ ho¹t ®éng s¶n xuÊt kinh doanh</t>
  </si>
  <si>
    <t>§¬n vÞ tÝnh: §ång VN</t>
  </si>
  <si>
    <t xml:space="preserve">ChØ tiªu
</t>
  </si>
  <si>
    <t>ThuyÕt</t>
  </si>
  <si>
    <t xml:space="preserve"> minh</t>
  </si>
  <si>
    <t>N¨m nay</t>
  </si>
  <si>
    <t>N¨m tr­íc</t>
  </si>
  <si>
    <t>1. Doanh thu b¸n hµng vµ CCDV</t>
  </si>
  <si>
    <t>01</t>
  </si>
  <si>
    <t>VI.25</t>
  </si>
  <si>
    <t>2. C¸c kho¶n gi¶m trõ</t>
  </si>
  <si>
    <t>02</t>
  </si>
  <si>
    <t>3. DT thuÇn vÒ b¸n hµng vµ CCDV</t>
  </si>
  <si>
    <t>4. Gi¸ vèn hµng b¸n</t>
  </si>
  <si>
    <t>VI.27</t>
  </si>
  <si>
    <t>5. Lîi nhuËn gép vÒ b¸n hµng vµ CCDV</t>
  </si>
  <si>
    <t>6. Doanh thu ho¹t ®éng tµi chÝnh</t>
  </si>
  <si>
    <t>VI.26</t>
  </si>
  <si>
    <t>7. Chi phÝ ho¹t ®éng tµi chÝnh</t>
  </si>
  <si>
    <t>VI.28</t>
  </si>
  <si>
    <t>Trong ®ã: Chi phÝ l·i vay ph¶i tr¶</t>
  </si>
  <si>
    <t>8. Chi phÝ b¸n hµng</t>
  </si>
  <si>
    <t>VI.31</t>
  </si>
  <si>
    <t>9. Chi phÝ qu¶n lý doanh nghiÖp</t>
  </si>
  <si>
    <t>VI.32</t>
  </si>
  <si>
    <t>10. Lîi nhuËn tõ ho¹t ®éng SXKD</t>
  </si>
  <si>
    <t>11. Thu nhËp kh¸c</t>
  </si>
  <si>
    <t>12. Chi phÝ kh¸c</t>
  </si>
  <si>
    <t>13. Lîi nhuËn kh¸c</t>
  </si>
  <si>
    <t>14. Tæng lîi nhuËn kÕ to¸n tr­íc thuÕ</t>
  </si>
  <si>
    <t>15. Chi phÝ thuÕ TNDN hiÖn hµnh</t>
  </si>
  <si>
    <t>16. Chi phÝ thuÕ TNDN ho·n l¹i</t>
  </si>
  <si>
    <t>17. Lîi nhuËn sau thuÕ TNDN</t>
  </si>
  <si>
    <t>18. L·i c¬ b¶n trªn cæ phiÕu</t>
  </si>
  <si>
    <t>19. Thu nhËp trªn mçi cæ phiÕu</t>
  </si>
  <si>
    <t>Ghi chó</t>
  </si>
  <si>
    <t>B¶ng c©n ®èi kÕ to¸n</t>
  </si>
  <si>
    <t xml:space="preserve">                                     §¬n vÞ tÝnh: §ång VN</t>
  </si>
  <si>
    <t>Tµi s¶n</t>
  </si>
  <si>
    <t>M· sè</t>
  </si>
  <si>
    <t>T.minh</t>
  </si>
  <si>
    <t>Sè ®Çu n¨m</t>
  </si>
  <si>
    <t>QuÝ II</t>
  </si>
  <si>
    <t>QuÝ III/2001</t>
  </si>
  <si>
    <t>I. TiÒn vµ c¸c kho¶n t­¬ng ®­¬ng tiÒn</t>
  </si>
  <si>
    <t xml:space="preserve">1. TiÒn </t>
  </si>
  <si>
    <t>V.01</t>
  </si>
  <si>
    <t>2. C¸c kho¶n t­¬ng ®­¬ng tiÒn</t>
  </si>
  <si>
    <t>II. C¸c kho¶n ®Çu t­ tµi chÝnh ng¾n h¹n</t>
  </si>
  <si>
    <t>V.02</t>
  </si>
  <si>
    <t>1. §Çu t­  ng¾n h¹n</t>
  </si>
  <si>
    <t>2. Dù phßng gi¶m gi¸ chøng kho¸n ®Çu t­ ng¾n h¹n (*)</t>
  </si>
  <si>
    <t>III. C¸c kho¶n ph¶i thu</t>
  </si>
  <si>
    <t>1. Ph¶i thu cña kh¸ch hµng</t>
  </si>
  <si>
    <t>2. Tr¶ tr­íc cho ng­êi b¸n</t>
  </si>
  <si>
    <t>3. Ph¶i thu néi bé ng¾n h¹n</t>
  </si>
  <si>
    <t>4. Ph¶i thu theo tiÕn ®é kÕ ho¹ch Hîp ®ång XD</t>
  </si>
  <si>
    <t>5. C¸c kho¶n ph¶i thu kh¸c</t>
  </si>
  <si>
    <t>V.03</t>
  </si>
  <si>
    <t>6. Dù phßng c¸c kho¶n ph¶i thu khã ®ßi (*)</t>
  </si>
  <si>
    <t>IV. Hµng tån kho</t>
  </si>
  <si>
    <t>1. Hµng tån kho</t>
  </si>
  <si>
    <t>V.04</t>
  </si>
  <si>
    <t>V. Tµi s¶n ng¾n h¹n kh¸c</t>
  </si>
  <si>
    <t>1. Chi phÝ tr¶ tr­íc ng¾n h¹n</t>
  </si>
  <si>
    <t>2. ThuÕ GTGT ®­îc khÊu trõ</t>
  </si>
  <si>
    <t>2. C¸c kho¶n kh¸c ph¶i thu cña Nhµ n­íc</t>
  </si>
  <si>
    <t>V.05</t>
  </si>
  <si>
    <t>3. Tµi s¶n ng¾n h¹n kh¸c</t>
  </si>
  <si>
    <t>I. C¸c kho¶n ph¶i thu dµi h¹n</t>
  </si>
  <si>
    <t>1. Ph¶i thu dµi h¹n cña kh¸ch hµng</t>
  </si>
  <si>
    <t>2. Vèn kinh doanh ë ®¬n vÞ trùc thuéc</t>
  </si>
  <si>
    <t>3. Ph¶i thu dµi h¹n néi bé</t>
  </si>
  <si>
    <t>V.06</t>
  </si>
  <si>
    <t>4. Ph¶i thu dµi h¹n kh¸c</t>
  </si>
  <si>
    <t>V.07</t>
  </si>
  <si>
    <t>5. Dù phßng ph¶i thu dµi h¹n khã ®ßi (*)</t>
  </si>
  <si>
    <t>II. Tµi s¶n cè ®Þnh</t>
  </si>
  <si>
    <t>1. Tµi s¶n cè ®Þnh h÷u h×nh</t>
  </si>
  <si>
    <t>V.08</t>
  </si>
  <si>
    <t xml:space="preserve">                      Nguyªn gi¸</t>
  </si>
  <si>
    <t xml:space="preserve">                      Gi¸ trÞ hao mßn luü kÕ (*)</t>
  </si>
  <si>
    <t>2. Tµi s¶n cè ®Þnh thuª tµi chÝnh</t>
  </si>
  <si>
    <t>V.09</t>
  </si>
  <si>
    <t>3. Tµi s¶n cè ®Þnh v« h×nh</t>
  </si>
  <si>
    <t>V.10</t>
  </si>
  <si>
    <t>4. Chi phÝ x©y dùng c¬ b¶n dë dang</t>
  </si>
  <si>
    <t>V.11</t>
  </si>
  <si>
    <t>III. BÊt ®éng s¶n ®Çu t­</t>
  </si>
  <si>
    <t>V.12</t>
  </si>
  <si>
    <t>+ Nguyªn gi¸</t>
  </si>
  <si>
    <t>+ G¸i trÞ hao mßn luü kÕ (*)</t>
  </si>
  <si>
    <t>IV. C¸c kho¶n ®Çu t­ tµi chÝnh dµi h¹n</t>
  </si>
  <si>
    <t>1. §Çu t­ vµo c«ng ty con</t>
  </si>
  <si>
    <t>2. §Çu t­ vµo c«ng ty liªn kÕt,  liªn doanh</t>
  </si>
  <si>
    <t>3. §Çu t­ dµi h¹n kh¸c</t>
  </si>
  <si>
    <t>V.13</t>
  </si>
  <si>
    <t>4. Dù phßng gi¶m gi¸ chøng kho¸n ®Çu t­ dµi h¹n (*)</t>
  </si>
  <si>
    <t>V. Tµi s¶n dµi h¹n kh¸c</t>
  </si>
  <si>
    <t>1. Chi phÝ tr¶ tr­íc dµi h¹n</t>
  </si>
  <si>
    <t>V.14</t>
  </si>
  <si>
    <t>2. Tµi s¶n thuÕ thu nhËp ho·n l¹i</t>
  </si>
  <si>
    <t>V.21</t>
  </si>
  <si>
    <t>3. Tµi s¶n dµi h¹n kh¸c</t>
  </si>
  <si>
    <t>Tæng céng tµi s¶n (270=100+200)</t>
  </si>
  <si>
    <t>Nguån vèn</t>
  </si>
  <si>
    <t>Sè cuèi kú</t>
  </si>
  <si>
    <t>Sè cuèi n¨m</t>
  </si>
  <si>
    <t>A. Nî ph¶i tr¶ (300 = 310 +320)</t>
  </si>
  <si>
    <t>I. Nî ng¾n h¹n</t>
  </si>
  <si>
    <t>1. Vay vµ nî ng¾n h¹n</t>
  </si>
  <si>
    <t>V.15</t>
  </si>
  <si>
    <t>2. Ph¶i tr¶ cho ng­êi b¸n</t>
  </si>
  <si>
    <t>3. Ng­êi mua tr¶ tiÒn tr­íc</t>
  </si>
  <si>
    <t>4. ThuÕ vµ c¸c kho¶n ph¶i nép nhµ n­íc</t>
  </si>
  <si>
    <t>V.16</t>
  </si>
  <si>
    <t>5. Ph¶i tr¶ ng­êi lao ®éng</t>
  </si>
  <si>
    <t>6. Chi phÝ ph¶i tr¶</t>
  </si>
  <si>
    <t>V.17</t>
  </si>
  <si>
    <t>7. Ph¶i tr¶ néi bé</t>
  </si>
  <si>
    <t>8. Ph¶i tr¶ theo tiÕn ®é Hîp ®ång XD</t>
  </si>
  <si>
    <t>9. C¸c kho¶n ph¶i tr¶, ph¶i nép ng¾n h¹n kh¸c</t>
  </si>
  <si>
    <t>V.18</t>
  </si>
  <si>
    <t>10. Dù phßng ph¶i tr¶ ng¾n h¹n</t>
  </si>
  <si>
    <t>II. Nî dµi h¹n</t>
  </si>
  <si>
    <t>1. Ph¶i tr¶ dµi h¹n nguêi b¸n</t>
  </si>
  <si>
    <t>2. Ph¶i tr¶ dµi h¹n néi bé</t>
  </si>
  <si>
    <t>V.19</t>
  </si>
  <si>
    <t>3. Ph¶i tr¶ dµi h¹n kh¸c</t>
  </si>
  <si>
    <t>4. Vay vµ nî dµi h¹n</t>
  </si>
  <si>
    <t>V.20</t>
  </si>
  <si>
    <t>5. ThuÕ thu nhËp ho·n l¹i ph¶i tr¶</t>
  </si>
  <si>
    <t>6. Dù phßng trî cÊp mÊt viÖc lµm</t>
  </si>
  <si>
    <t>7. Dù phßng ph¶i tr¶ dµi h¹n</t>
  </si>
  <si>
    <t>B. Vèn chñ së h÷u</t>
  </si>
  <si>
    <t>I. Vèn chñ së h÷u</t>
  </si>
  <si>
    <t>V.22</t>
  </si>
  <si>
    <t>1. Vèn ®Çu t­ cña chñ së h÷u</t>
  </si>
  <si>
    <t>2. ThÆng d­ vèn cæ phÇn</t>
  </si>
  <si>
    <t>3. Vèn kh¸c cña chñ së h÷u</t>
  </si>
  <si>
    <t>4. Cæ phiÕu ng©n quü (*)</t>
  </si>
  <si>
    <t>5. Chªnh lÖch ®¸nh gi¸ l¹i tµi s¶n</t>
  </si>
  <si>
    <t>6. Chªnh lÖch tû gi¸ hèi ®o¸i</t>
  </si>
  <si>
    <t>7. Quü ®Çu t­ ph¸t triÓn</t>
  </si>
  <si>
    <t>8. Quü dù phßng tµi chÝnh</t>
  </si>
  <si>
    <t>9. Quü kh¸c thuéc vèn chñ së h÷u</t>
  </si>
  <si>
    <t>10. Lîi nhuËn sau thuÕ ch­a ph©n phèi</t>
  </si>
  <si>
    <t>11. Nguån vèn ®Çu t­ XDCB</t>
  </si>
  <si>
    <t>II. Nguån kinh phÝ, quü kh¸c</t>
  </si>
  <si>
    <t>Tæng céng nguån vèn (440=300+400)</t>
  </si>
  <si>
    <t>Gi¸m ®èc</t>
  </si>
  <si>
    <t>MÉu sè B03a-DN</t>
  </si>
  <si>
    <t>(Ban hµnh theo Q§ sè 15/2006/Q§-BTC</t>
  </si>
  <si>
    <t>ngµy 20/03/2006 cña Bé tr­ëng BTC)</t>
  </si>
  <si>
    <r>
      <t xml:space="preserve">b¸o c¸o L­u chuyÓn tiÒn tÖ  </t>
    </r>
    <r>
      <rPr>
        <b/>
        <sz val="12"/>
        <rFont val=".VnTime"/>
        <family val="2"/>
      </rPr>
      <t xml:space="preserve"> </t>
    </r>
  </si>
  <si>
    <t>(Theo ph­¬ng ph¸p trùc tiÕp)</t>
  </si>
  <si>
    <t>M·</t>
  </si>
  <si>
    <t>ChØ tiªu</t>
  </si>
  <si>
    <t>sè</t>
  </si>
  <si>
    <t>I- L­u chuyÓn tiÒn tõ ho¹t ®éng kinh doanh</t>
  </si>
  <si>
    <t>03</t>
  </si>
  <si>
    <t>04</t>
  </si>
  <si>
    <t>05</t>
  </si>
  <si>
    <t>06</t>
  </si>
  <si>
    <t>07</t>
  </si>
  <si>
    <t>L­u chuyÓn thuÇn tõ ho¹t ®éng SXKD</t>
  </si>
  <si>
    <t>II - L­u chuyÓn tõ ho¹t ®éng ®Çu t­</t>
  </si>
  <si>
    <t>5. TiÒn chi ®Çu t­ gãp vèn vµo ®¬n vÞ kh¸c</t>
  </si>
  <si>
    <t>L­u chuyÓn thuÇn tõ ho¹t ®éng ®Çu t­</t>
  </si>
  <si>
    <t>III - L­u chuyÓn tiÒn tõ ho¹t ®éng tµi chÝnh</t>
  </si>
  <si>
    <t>3. TiÒn vay ng¾n h¹n, dµi h¹n nhËn ®­îc</t>
  </si>
  <si>
    <t>4. TiÒn chi tr¶ nî gèc vay</t>
  </si>
  <si>
    <t>5. TiÒn chi tr¶ nî thuª tµi chÝnh</t>
  </si>
  <si>
    <t>6. Cæ tøc, lîi nhuËn ®· tr¶ cho chñ së h÷u</t>
  </si>
  <si>
    <t xml:space="preserve">L­u chuyÓn tiÒn thuÇn tõ ho¹t ®éng tµi chÝnh </t>
  </si>
  <si>
    <t>L­u chuyÓn tiÒn thuÇn trong kú (50=20+30+40)</t>
  </si>
  <si>
    <t>TiÒn vµ t­¬ng ®­¬ng tiÒn ®Çu kú</t>
  </si>
  <si>
    <t>VII.34</t>
  </si>
  <si>
    <t>Luü kÕ n¨m</t>
  </si>
  <si>
    <t>ThuyÕt minh b¸o c¸o tµi chÝnh</t>
  </si>
  <si>
    <t>I. §Æc ®iÓm ho¹t ®éng cña doanh nghiÖp</t>
  </si>
  <si>
    <r>
      <t xml:space="preserve">2. LÜnh vùc kinh doanh: </t>
    </r>
    <r>
      <rPr>
        <i/>
        <sz val="12"/>
        <color indexed="12"/>
        <rFont val=".VnTime"/>
        <family val="2"/>
      </rPr>
      <t>C«ng nghiÖp c¬ khÝ chÕ t¹o, gia c«ng vµ l¾p ®Æt</t>
    </r>
  </si>
  <si>
    <r>
      <t>3. Ngµnh nghÒ kinh doanh:</t>
    </r>
    <r>
      <rPr>
        <i/>
        <sz val="12"/>
        <color indexed="12"/>
        <rFont val=".VnTime"/>
        <family val="2"/>
      </rPr>
      <t xml:space="preserve"> S¶n xuÊt, kinh doanh, XNK c¸c lo¹i m¸y b¬m, van n­íc, qu¹t c«ng</t>
    </r>
  </si>
  <si>
    <t>c«ng nghiÖp, tuèc bin n­íc, c¸c s¶n phÈm c¬ khÝ. Kinh doanh, xuÊt nhËp khÈu vËt t­, m¸y mãc thiÕt</t>
  </si>
  <si>
    <t>4. §Æc ®iÓm ho¹t ®éng kinh doanh cña DN trong kú kÕ to¸n cã ¶nh h­ëng ®Õn b¸o c¸o tµi chÝnh.</t>
  </si>
  <si>
    <t>II. Kú kÕ to¸n, ®¬n vÞ tiÒn tÖ sö dông trong kÕ to¸n.</t>
  </si>
  <si>
    <t>2. §¬n vÞ tiÒn tÖ sö dông trong ghi chÐp kÕ to¸n: §ång ViÖt nam</t>
  </si>
  <si>
    <t>III. ChuÈn mùc vµ chÕ ®é kÕ to¸n ¸p dông.</t>
  </si>
  <si>
    <t>2. Tuyªn bè vÒ tu©n thñ chuÈn mùc kÕ to¸n vµ chÕ ®é kÕ to¸n.</t>
  </si>
  <si>
    <t>Cam kÕt tu©n thñ, thùc hiÖn ®óng theo c¸c ChuÈn mùc kÕ to¸n vµ ChÕ ®é kÕ to¸n ViÖt Nam hiÖn hµnh.</t>
  </si>
  <si>
    <r>
      <t>3. H×nh thøc kÕ to¸n ¸p dông:</t>
    </r>
    <r>
      <rPr>
        <i/>
        <sz val="12"/>
        <color indexed="12"/>
        <rFont val=".VnTime"/>
        <family val="2"/>
      </rPr>
      <t xml:space="preserve"> NhËt ký chøng tõ</t>
    </r>
  </si>
  <si>
    <t>IV. C¸c chÝnh s¸ch kÕ to¸n ¸p dông.</t>
  </si>
  <si>
    <t>1. Nguyªn t¾c x¸c ®Þnh c¸c kho¶n tiÒn: TiÒn mÆt, tiÒn göi NH, tiÒn ®ang chuyÓn gåm:</t>
  </si>
  <si>
    <t>+ Nguyªn t¾c vµ ph­¬ng ph¸p chuyÓn ®æi c¸c ®ång tiÒn kh¸c ra ®ång tiÒn sö dông trong kÕ to¸n:</t>
  </si>
  <si>
    <t>C¸c nghiÖp vô kinh tÕ ph¸t sinh b»ng ngo¹i tÖ ®­îc quy ®æi ra ®ång ViÖt Nam theo tû gi¸ hèi ®o¸i do NH</t>
  </si>
  <si>
    <t>Nhµ n­íc c«ng bè t¹i thêi ®iÓm ph¸t sinh nghiÖp vô hoÆc t¹i c¸c thêi ®iÓm kÕt thóc niªn ®é, kú b¸o c¸o.</t>
  </si>
  <si>
    <t>n¨m tµi chÝnh</t>
  </si>
  <si>
    <t>2. Nguyªn t¾c ghi nhËn hµng tån kho:</t>
  </si>
  <si>
    <r>
      <t>2.1. Nguyªn t¾c ghi nhËn hµng tån kho:</t>
    </r>
    <r>
      <rPr>
        <i/>
        <sz val="12"/>
        <color indexed="12"/>
        <rFont val=".VnTime"/>
        <family val="2"/>
      </rPr>
      <t xml:space="preserve"> Theo nguyªn t¾c gi¸ gèc, gi¸ gèc hµng tån kho ®­îc x¸c ®Þnh  </t>
    </r>
  </si>
  <si>
    <r>
      <t>§èi víi b¸n thµnh phÈm dë dang cuèi kú:</t>
    </r>
    <r>
      <rPr>
        <i/>
        <sz val="12"/>
        <color indexed="12"/>
        <rFont val=".VnTime"/>
        <family val="2"/>
      </rPr>
      <t xml:space="preserve"> §­îc ®¸nh gi¸ theo ph­¬ng ph¸p chi phÝ nguyªn vËt liÖu chÝnh.</t>
    </r>
  </si>
  <si>
    <r>
      <t>2.2. Ph­¬ng ph¸p tÝnh gi¸ trÞ hµng tån kho:</t>
    </r>
    <r>
      <rPr>
        <i/>
        <sz val="12"/>
        <color indexed="12"/>
        <rFont val=".VnTime"/>
        <family val="2"/>
      </rPr>
      <t xml:space="preserve">  B×nh qu©n gia quyÒn trong kú h¹ch to¸n</t>
    </r>
  </si>
  <si>
    <r>
      <t>2.3. Ph­¬ng ph¸p h¹ch to¸n hµng tån kho:</t>
    </r>
    <r>
      <rPr>
        <i/>
        <sz val="12"/>
        <color indexed="12"/>
        <rFont val=".VnTime"/>
        <family val="2"/>
      </rPr>
      <t xml:space="preserve"> Kª khai th­êng xuyªn</t>
    </r>
  </si>
  <si>
    <r>
      <t>2.4. LËp dù phßng gi¶m gi¸ hµng tån kho:</t>
    </r>
    <r>
      <rPr>
        <i/>
        <sz val="12"/>
        <color indexed="12"/>
        <rFont val=".VnTime"/>
        <family val="2"/>
      </rPr>
      <t xml:space="preserve"> </t>
    </r>
  </si>
  <si>
    <t xml:space="preserve">Dù phßng gi¶m gi¸ hµng tån kho ®­îc lËp vµo thêi ®iÓm cuèi n¨m lµ sè chªnh lÖch gi÷a gi¸ gèc hµng tån </t>
  </si>
  <si>
    <t>kho lín h¬n gi¸ trÞ thuÇn cã thÓ thùc hiÖn ®­îc cña chóng.</t>
  </si>
  <si>
    <t>3. Nguyªn t¾c ghi nhËn vµ khÊu hao tµi s¶n cè ®Þnh, bÊt ®éng s¶n ®Çu t­.</t>
  </si>
  <si>
    <r>
      <t xml:space="preserve">3.1. Nguyªn t¾c ghi nhËn TSC§ h÷u h×nh, TSC§ v« h×nh: </t>
    </r>
    <r>
      <rPr>
        <i/>
        <sz val="12"/>
        <color indexed="12"/>
        <rFont val=".VnTime"/>
        <family val="2"/>
      </rPr>
      <t xml:space="preserve">Nguyªn t¾c gi¸ gèc. Trong qu¸ tr×nh sö dông tµi  </t>
    </r>
  </si>
  <si>
    <t>s¶n cè ®Þnh ®­îc ghi nhËn theo nguyªn gi¸, hao mßn luü kÕ vµ gi¸ trÞ cßn l¹i.</t>
  </si>
  <si>
    <r>
      <t>3.2. Nguyªn t¾c vµ ph­¬ng ph¸p khÊu hao TSC§ h÷u h×nh, TSC§ v« h×nh:</t>
    </r>
    <r>
      <rPr>
        <i/>
        <sz val="12"/>
        <color indexed="12"/>
        <rFont val=".VnTime"/>
        <family val="2"/>
      </rPr>
      <t xml:space="preserve"> </t>
    </r>
  </si>
  <si>
    <t xml:space="preserve">                            Nhµ cöa vËt kiÕn tróc</t>
  </si>
  <si>
    <t>06 - 25 n¨m</t>
  </si>
  <si>
    <t xml:space="preserve">                            M¸y mãc thiÕt bÞ</t>
  </si>
  <si>
    <t>05 - 10 n¨m</t>
  </si>
  <si>
    <t xml:space="preserve">                            Ph­¬ng tiÖn vËn t¶i</t>
  </si>
  <si>
    <t xml:space="preserve">                            ThiÕt bÞ v¨n phßng</t>
  </si>
  <si>
    <t>03 - 06 n¨m</t>
  </si>
  <si>
    <t>3. Nguyªn t¾c ghi nhËn c¸c kho¶n ph¶i thu th­¬ng m¹i vµ ph¶i thu kh¸c</t>
  </si>
  <si>
    <r>
      <t xml:space="preserve">3.1. Nguyªn t¾c ghi nhËn: </t>
    </r>
    <r>
      <rPr>
        <i/>
        <sz val="12"/>
        <color indexed="12"/>
        <rFont val=".VnTime"/>
        <family val="2"/>
      </rPr>
      <t xml:space="preserve">C¸c kho¶n ph¶i thu cña kh¸ch hµng, kho¶n tr¶ tr­íc cho ng­êi b¸n, ph¶i thu  </t>
    </r>
  </si>
  <si>
    <t>theo tiÕn ®é hîp ®ång x©y dùng vµ c¸c kho¶n ph¶i thu kh¸c t¹i thêi ®iÓm b¸o c¸o.</t>
  </si>
  <si>
    <t xml:space="preserve">* Cã thêi h¹n thu håi hoÆc thanh to¸n d­íi 01 n¨m (hoÆc trong 01 chu kú s¶n xuÊt kinh doanh) </t>
  </si>
  <si>
    <t>®­îc ph©n lo¹i lµ tµi s¶n ng¾n h¹n.</t>
  </si>
  <si>
    <t>3.2. LËp dù phßng ph¶i thu:</t>
  </si>
  <si>
    <t>4. Nguyªn t¾c ghi nhËn vµ khÊu hao bÊt ®éng s¶n ®Çu t­.</t>
  </si>
  <si>
    <t>5. Nguyªn t¾c ghi nhËn c¸c kho¶n ®Çu t­ tµi chÝnh.</t>
  </si>
  <si>
    <t>5.2. Nguyªn t¾c ghi nhËn c¸c kho¶n ®Çu t­ chøng kho¸n ng¾n h¹n, dµi h¹n.</t>
  </si>
  <si>
    <t>C¸c kho¶n ®Çu t­ chøng kho¸n t¹i thêi ®iÓm b¸o c¸o.</t>
  </si>
  <si>
    <t>5.3. Nguyªn t¾c ghi nhËn c¸c kho¶n ®Çu t­  ng¾n h¹n, dµi h¹n kh¸c.</t>
  </si>
  <si>
    <t>C¸c kho¶n ®Çu t­ kh¸c t¹i thêi ®iÓm b¸o c¸o.</t>
  </si>
  <si>
    <t>5.4. Ph­¬ng ph¸p lËp dù phßng gi¶m gi¸ ®Çu t­ chøng kho¸n ng¾n h¹n, dµi h¹n.</t>
  </si>
  <si>
    <t>5.5. Ph­¬ng ph¸p ghi nhËn lËp dù phßng b¶o hµnh s¶n phÈm.</t>
  </si>
  <si>
    <t>6. Nguyªn t¾c vèn ho¸ c¸c kho¶n chi phÝ ®i vay vµ c¸c kho¶n chi phÝ kh¸c.</t>
  </si>
  <si>
    <t>6.1. Nguyªn t¾c vèn ho¸ c¸c kho¶n chi phÝ ®i vay.</t>
  </si>
  <si>
    <t>ViÖc vèn ho¸ chi phÝ ®i vay sÏ t¹m ngõng trong giai ®o¹n mµ qu¸ tr×nh ®Çu t­ gi¸n ®o¹n.</t>
  </si>
  <si>
    <t>ViÖc vèn ho¸ chi phÝ ®i vay sÏ chÊm døt khi viÖc ®Çu t­ hoµn thµnh hoÆc ®­a vµo sö dông .</t>
  </si>
  <si>
    <t xml:space="preserve">C¸c kho¶n thu nhËp ph¸t sinh do ®Çu t­ t¹m thêi, c¸c kho¶n vay riªng biÖt trong khi chê sö dông  </t>
  </si>
  <si>
    <t>vµo môc ®Ých cã ®­îc th× ph¶i gi¶m trõ vµo chi phÝ ®i vay ph¸t sinh khi vèn ho¸.</t>
  </si>
  <si>
    <t>Chi phÝ ®i vay ®­îc vèn ho¸ trong kú kh«ng ®­îc v­ît qu¸ tæng sè chi phÝ ®i vay ph¸t sinh trong kú.</t>
  </si>
  <si>
    <t>7. Nguyªn t¾c ghi nhËn vµ vèn ho¸ c¸c kho¶n chi phÝ kh¸c:</t>
  </si>
  <si>
    <t>7.1. Chi phÝ tr¶ tr­íc</t>
  </si>
  <si>
    <t>7.2. Chi phÝ kh¸c</t>
  </si>
  <si>
    <t>7.3. Ph­¬ng ph¸p ph©n bæ chi phÝ tr¶ tr­íc:</t>
  </si>
  <si>
    <t xml:space="preserve">ViÖc tÝnh vµ ph©n bæ chi phÝ tr¶ tr­íc dµi h¹n vµo chi phÝ s¶n xuÊt kinh doanh tõng kú h¹ch to¸n </t>
  </si>
  <si>
    <t>8. Nguyªn t¾c ghi nhËn chi phÝ tr¶ tr­íc</t>
  </si>
  <si>
    <t xml:space="preserve">          C«ng cô dông cô xuÊt dïng cã gi¸ trÞ lín.</t>
  </si>
  <si>
    <t xml:space="preserve">         Chi phÝ söa ch÷a lín tµi s¶n cè ®Þnh ph¸t sinh 1 lÇn qu¸ lín.</t>
  </si>
  <si>
    <t>9. Nguyªn t¾c vµ ph­¬ng ph¸p ghi nhËn c¸c kho¶n dù phßng ph¶i tr¶.</t>
  </si>
  <si>
    <t>9.1. Nguyªn t¾c ghi nhËn</t>
  </si>
  <si>
    <t>9.2. Ph­¬ng ph¸p ghi nhËn</t>
  </si>
  <si>
    <t>10. Nguyªn t¾c ghi nhËn vèn chñ së h÷u:</t>
  </si>
  <si>
    <t>Vèn chñ së h÷u ®­îc ghi nhËn trªn nguyªn t¾c mÖnh gi¸ vèn ®Çu t­ cæ phÇn vµ thÆng d­ cæ phÇn</t>
  </si>
  <si>
    <t>11. Nguyªn t¾c vµ ph­¬ng ph¸p ghi nhËn doanh thu:</t>
  </si>
  <si>
    <t>11.1. Doanh thu b¸n hµng vµ cung cÊp dÞch vô ®­îc ghi nhËn khi ®ång thêi tho¶ m·n c¸c ®iÒu kiÖn sau:</t>
  </si>
  <si>
    <t>+ Doanh thu ®­îc x¸c ®Þnh t­¬ng ®èi ch¾c ch¾n.</t>
  </si>
  <si>
    <t>+ C«ng ty ®· thu ®­îc hoÆc sÏ thu ®­îc lîi Ých kinh tÕ tõ giao dÞch kinh tÕ ®ã.</t>
  </si>
  <si>
    <t>+ X¸c ®Þnh ®­îc c¸c kho¶n chi phÝ liªn quan ®Õn giao dÞch kinh tÕ.</t>
  </si>
  <si>
    <t>11.2. Doanh thu ho¹t ®éng tµi chÝnh</t>
  </si>
  <si>
    <t>+ Cã kh¶ n¨ng thu ®­îc lîi Ých tõ giao dÞch ®ã.</t>
  </si>
  <si>
    <t>12. Nguyªn t¾c vµ ph­¬ng ph¸p ghi nhËn chi phÝ tµi chÝnh</t>
  </si>
  <si>
    <t xml:space="preserve">13. Nguyªn t¾c vµ ph­¬ng ph¸p ghi nhËn chi phÝ thuÕ thu nhËp doanh nghiÖp hiÖn hµnh, chi phÝ </t>
  </si>
  <si>
    <t>thuÕ thu nhËp ho·n l¹i.</t>
  </si>
  <si>
    <t>14. C¸c nghiÖp vô dù phßng rñi ro hèi ®o¸i.</t>
  </si>
  <si>
    <t>15. C¸c nguyªn t¾c vµ ph­¬ng ph¸p kÕ to¸n kh¸c.</t>
  </si>
  <si>
    <t>VI- Th«ng tin bæ sung cho c¸c kho¶n môc tr×nh bµy trong B¶ng c©n ®èi kÕ to¸n.</t>
  </si>
  <si>
    <t xml:space="preserve">1- TiÒn                  </t>
  </si>
  <si>
    <t>+ TiÒn mÆt</t>
  </si>
  <si>
    <t>+ TiÒn göi ng©n hµng</t>
  </si>
  <si>
    <t>+ TiÒn ®ang chuyÓn</t>
  </si>
  <si>
    <t>Céng</t>
  </si>
  <si>
    <t>+ TiÒn göi ng¾n h¹n</t>
  </si>
  <si>
    <t>3- C¸c kho¶n ph¶i thu ng¾n h¹n kh¸c</t>
  </si>
  <si>
    <t>+ Ph¶i thu vÒ cæ phÇn ho¸</t>
  </si>
  <si>
    <t>+ Ph¶i thu kh¸c</t>
  </si>
  <si>
    <t>+ Hµng mua ®ang ®i trªn ®­êng</t>
  </si>
  <si>
    <t>+ Nguyªn liÖu, vËt liÖu</t>
  </si>
  <si>
    <t>+ C«ng cô, dông cô</t>
  </si>
  <si>
    <t>+ Thµnh phÈm</t>
  </si>
  <si>
    <t>+ Hµng ho¸</t>
  </si>
  <si>
    <t>+ Hµng göi ®i b¸n</t>
  </si>
  <si>
    <t>+ Dù phßng gi¶m gi¸ hµng tån kho</t>
  </si>
  <si>
    <t xml:space="preserve">Céng gi¸ gèc hµng tån kho </t>
  </si>
  <si>
    <t>5- ThuÕ vµ c¸c kho¶n ph¶i thu cña Nhµ n­íc</t>
  </si>
  <si>
    <t>M¸y mãc</t>
  </si>
  <si>
    <t>Ph­¬ng tiÖn</t>
  </si>
  <si>
    <t>ThiÕt bÞ</t>
  </si>
  <si>
    <t>TSC§</t>
  </si>
  <si>
    <t xml:space="preserve">Tæng </t>
  </si>
  <si>
    <t>Chi tiÕt</t>
  </si>
  <si>
    <t>Nhµ cöa</t>
  </si>
  <si>
    <t xml:space="preserve">vËn t¶i </t>
  </si>
  <si>
    <t>dông cô</t>
  </si>
  <si>
    <t>kh¸c</t>
  </si>
  <si>
    <t>céng</t>
  </si>
  <si>
    <t>truyÒn dÉn</t>
  </si>
  <si>
    <t>qu¶n lý</t>
  </si>
  <si>
    <t>Nguyªn gi¸ TSC§ h÷u h×nh</t>
  </si>
  <si>
    <t>Sè d­ ®Çu kú</t>
  </si>
  <si>
    <t>+ Mua trong kú</t>
  </si>
  <si>
    <t>+ §Çu t­ XDCB hoµn thµnh</t>
  </si>
  <si>
    <t>+ T¨ng kh¸c</t>
  </si>
  <si>
    <t>+ ChuyÓn sang TSC§ v« h×nh</t>
  </si>
  <si>
    <t>+ Thanh lý, nh­îng b¸n</t>
  </si>
  <si>
    <t>+ Gi¶m kh¸c</t>
  </si>
  <si>
    <t>Sè d­ cuèi kú</t>
  </si>
  <si>
    <t>Gi¸ trÞ hao mßn luü kÕ</t>
  </si>
  <si>
    <t>KhÊu hao trong kú</t>
  </si>
  <si>
    <t>Thanh lý, nh­îng b¸n</t>
  </si>
  <si>
    <t>Gi¶m kh¸c</t>
  </si>
  <si>
    <t>Gi¸ trÞ cßn l¹i cña TSC§ HH</t>
  </si>
  <si>
    <t>T¹i ngµy ®Çu kú</t>
  </si>
  <si>
    <t>T¹i ngµy cuèi kú</t>
  </si>
  <si>
    <t xml:space="preserve">* Nguyªn gi¸ TSC§ cuèi n¨m chê thanh lý: </t>
  </si>
  <si>
    <t>* C¸c thay ®æi kh¸c vÒ TSC§ h÷u h×nh</t>
  </si>
  <si>
    <t>QuyÒn</t>
  </si>
  <si>
    <t>B¶n quyÒn,</t>
  </si>
  <si>
    <t>Nh·n</t>
  </si>
  <si>
    <t xml:space="preserve">PhÇn mÒm </t>
  </si>
  <si>
    <t>Kho¶n môc</t>
  </si>
  <si>
    <t>sö dông</t>
  </si>
  <si>
    <t>b»ng</t>
  </si>
  <si>
    <t>hiÖu</t>
  </si>
  <si>
    <t>m¸y</t>
  </si>
  <si>
    <t>v« h×nh</t>
  </si>
  <si>
    <t>Tæng céng</t>
  </si>
  <si>
    <t>®Êt</t>
  </si>
  <si>
    <t>s¸ng chÕ</t>
  </si>
  <si>
    <t>hµng ho¸</t>
  </si>
  <si>
    <t>vi tÝnh</t>
  </si>
  <si>
    <t>Nguyªn gi¸ TSC§ v« h×nh</t>
  </si>
  <si>
    <t>+ T¨ng tõ ®Çu t­ XDCB</t>
  </si>
  <si>
    <t>+ T¨ng do hîp nhÊt KD</t>
  </si>
  <si>
    <t>+ KhÊu hao trong kú</t>
  </si>
  <si>
    <t>Gi¸ trÞ cßn l¹i cña TSC§ VH</t>
  </si>
  <si>
    <t>+ T¹i ngµy ®Çu kú</t>
  </si>
  <si>
    <t>+ T¹i ngµy cuèi kú</t>
  </si>
  <si>
    <t>Chi tiÕt c«ng tr×nh</t>
  </si>
  <si>
    <t>13- §Çu t­ dµi h¹n kh¸c</t>
  </si>
  <si>
    <t>+ TiÒn c­îc thuª gian hµng</t>
  </si>
  <si>
    <t>+ Kinh phÝ C«ng ®oµn</t>
  </si>
  <si>
    <t>+ Ph¶i tr¶ kh¸c -  TK 1388</t>
  </si>
  <si>
    <t>19. Ph¶i tr¶ dµi h¹n néi bé</t>
  </si>
  <si>
    <t>a- Vay dµi h¹n</t>
  </si>
  <si>
    <t>+ Vay Ng©n hµng</t>
  </si>
  <si>
    <t>b- Nî dµi h¹n</t>
  </si>
  <si>
    <t>+ Ph¶i tr¶ vÒ quü Cæ phÇn ho¸ DN Nhµ n­íc</t>
  </si>
  <si>
    <t>a. B¶ng ®èi chiÕu biÕn ®éng cña vèn chñ së h÷u</t>
  </si>
  <si>
    <t>Vèn ®Çu t­</t>
  </si>
  <si>
    <t>ThÆng d­</t>
  </si>
  <si>
    <t>Vèn kh¸c</t>
  </si>
  <si>
    <t>Chªnh lÖch</t>
  </si>
  <si>
    <t xml:space="preserve">cña chñ </t>
  </si>
  <si>
    <t>vèn</t>
  </si>
  <si>
    <t>cña chñ</t>
  </si>
  <si>
    <t>®¸nh gi¸</t>
  </si>
  <si>
    <t>tû gi¸</t>
  </si>
  <si>
    <t>.......</t>
  </si>
  <si>
    <t>®Çu t­</t>
  </si>
  <si>
    <t>së h÷u</t>
  </si>
  <si>
    <t>cæ phÇn</t>
  </si>
  <si>
    <t>quü</t>
  </si>
  <si>
    <t>l¹i tµi s¶n</t>
  </si>
  <si>
    <t>hèi ®o¸i</t>
  </si>
  <si>
    <t>XDCB</t>
  </si>
  <si>
    <t>A</t>
  </si>
  <si>
    <t>+ T¨ng vèn trong n¨m tr­íc</t>
  </si>
  <si>
    <t>+ L·i trong n¨m tr­íc</t>
  </si>
  <si>
    <t>+ Gi¶m vèn trong n¨m tr­íc</t>
  </si>
  <si>
    <t>+ Lç trong n¨m tr­íc</t>
  </si>
  <si>
    <t>+ T¨ng vèn trong n¨m nay</t>
  </si>
  <si>
    <t>+ L·i trong n¨m nay</t>
  </si>
  <si>
    <t>+ Gi¶m vèn trong n¨m nay</t>
  </si>
  <si>
    <t>+ Lç trong n¨m nay</t>
  </si>
  <si>
    <t>§Çu n¨m</t>
  </si>
  <si>
    <t>e. C¸c quü cña doanh nghiÖp</t>
  </si>
  <si>
    <t>+ Quü ®Çu t­ ph¸t triÓn s¶n xuÊt</t>
  </si>
  <si>
    <t>+ Quü dù phßng tµi chÝnh</t>
  </si>
  <si>
    <t>VI. Th«ng tin bæ sung cho c¸c kho¶n môc tr×nh bµy trong b¸o c¸o kÕt qu¶ ho¹t ®éng SXKD</t>
  </si>
  <si>
    <t>- Doanh thu b¸n hµng ho¸</t>
  </si>
  <si>
    <t>- Doanh thu b¸n c¸c thµnh phÈm</t>
  </si>
  <si>
    <t>- Doanh thu cung cÊp dÞch vô</t>
  </si>
  <si>
    <t>- Hµng b¸n bÞ tr¶ l¹i</t>
  </si>
  <si>
    <t>- Doanh thu thuÇn b¸n thµnh phÈm s¶n xuÊt</t>
  </si>
  <si>
    <t>- Doanh thu thuÇn trao ®æi dÞch vô</t>
  </si>
  <si>
    <t>+ Gi¸ vèn cña thµnh phÈm ®· b¸n</t>
  </si>
  <si>
    <t>+ L·i tiÒn vay</t>
  </si>
  <si>
    <t>+ TiÒn l­¬ng nh©n viªn b¸n hµng</t>
  </si>
  <si>
    <t>+ Chi khÊu hao TSC§</t>
  </si>
  <si>
    <t>+ Chi dÞch vô mua ngoµi</t>
  </si>
  <si>
    <t>+ Chi phÝ b¸n hµng trùc tiÕp</t>
  </si>
  <si>
    <t>+ Chi phÝ kh¸c phôc vô b¸n hµng</t>
  </si>
  <si>
    <t>+ TiÒn l­¬ng nh©n viªn qu¶n lý</t>
  </si>
  <si>
    <t>+ Chi nguyªn nhiªn vËt liÖu</t>
  </si>
  <si>
    <t>+ Chi ®å dïng v¨n phßng</t>
  </si>
  <si>
    <t>+ KhÊu hao TSC§</t>
  </si>
  <si>
    <t>+ ThuÕ, phÝ vµ lÖ phÝ</t>
  </si>
  <si>
    <t>+ Chi phÝ nguyªn vËt liÖu</t>
  </si>
  <si>
    <t>+ Chi phÝ nhiªn liÖu</t>
  </si>
  <si>
    <t>+ Chi phÝ tiÒn l­¬ng</t>
  </si>
  <si>
    <t>+ TiÒn ¨n ca</t>
  </si>
  <si>
    <r>
      <t>VIII- Nh÷ng th«ng tin kh¸c</t>
    </r>
    <r>
      <rPr>
        <sz val="12"/>
        <color indexed="12"/>
        <rFont val=".VnTime"/>
        <family val="2"/>
      </rPr>
      <t>:</t>
    </r>
  </si>
  <si>
    <t>6- Tµi s¶n ng¾n h¹n kh¸c</t>
  </si>
  <si>
    <t>8 - C¸c kho¶n ph¶i thu dµi h¹n kh¸c</t>
  </si>
  <si>
    <t>7 - Ph¶i thu dµi h¹n néi bé</t>
  </si>
  <si>
    <t>9 - T¨ng, gi¶m tµi s¶n cè ®Þnh h÷u h×nh</t>
  </si>
  <si>
    <t>10 - T¨ng, gi¶m TSC§ thuª tµi chÝnh:</t>
  </si>
  <si>
    <t>11 - T¨ng, gi¶m tµi s¶n cè ®Þnh v« h×nh:</t>
  </si>
  <si>
    <t>+ Quü dù phßng trî cÊp mÊt viÖc lµm</t>
  </si>
  <si>
    <t>l¾p ®Æt c¸c c«ng tr×nh ®iÖn h¹ thÕ.</t>
  </si>
  <si>
    <t>+ C¸c kho¶n t­¬ng ®­¬ng tiÒn</t>
  </si>
  <si>
    <t>+ Gi¸ vèn cña dÞch vô cung cÊp</t>
  </si>
  <si>
    <t>Cho kú ho¹t ®éng tõ 01/01 ®Õn 31/03</t>
  </si>
  <si>
    <t xml:space="preserve">               C«ng ty CP ChÕ T¹o B¬m h¶I D­¬ng</t>
  </si>
  <si>
    <t xml:space="preserve">                     Tel: 0320 3844876, Fax: 03203858606, Email: hpmchd@vnn.vn, Website: www.hpmc.com.vn</t>
  </si>
  <si>
    <t xml:space="preserve">                Sè 37 §¹i lé Hå ChÝ Minh - TP H¶i D­¬ng</t>
  </si>
  <si>
    <t>MÉu sè B01a-DN</t>
  </si>
  <si>
    <t xml:space="preserve">Sè cuèi kú </t>
  </si>
  <si>
    <t>c¸c hÖ thèng m¸y b¬m, van vµ c¸c s¶n phÈm kh¸c cña c«ng ty; chÕ t¹o, cung øng vËt t­, thiÕt bÞ vµ</t>
  </si>
  <si>
    <t xml:space="preserve">Chªnh lÖch tû gi¸ thùc tÕ ph¸t sinh ®­îc kÕt chuyÓn vµo doanh thu hoÆc chi phÝ tµi chÝnh trong </t>
  </si>
  <si>
    <r>
      <t>1. ChÕ ®é kÕ to¸n ¸p dông:</t>
    </r>
    <r>
      <rPr>
        <i/>
        <sz val="12"/>
        <color indexed="12"/>
        <rFont val=".VnTime"/>
        <family val="2"/>
      </rPr>
      <t xml:space="preserve"> </t>
    </r>
    <r>
      <rPr>
        <i/>
        <sz val="12"/>
        <color indexed="12"/>
        <rFont val=".VnTimeH"/>
        <family val="2"/>
      </rPr>
      <t>¸</t>
    </r>
    <r>
      <rPr>
        <i/>
        <sz val="12"/>
        <color indexed="12"/>
        <rFont val=".VnTime"/>
        <family val="2"/>
      </rPr>
      <t>p dông chÕ ®é kÕ to¸n ViÖt Nam ban hµnh theo quyÕt ®Þnh sè 15/2006/</t>
    </r>
  </si>
  <si>
    <t>C«ng ty sö dông tÝnh khÊu hao theo ®­êng th¼ng víi thêi gian sö dông ­íc tÝnh nh­ sau:</t>
  </si>
  <si>
    <t xml:space="preserve">        Ph¶i thu kh¸c - TK 1388</t>
  </si>
  <si>
    <t xml:space="preserve">       Ph¶i thu kh¸c - TK 3388</t>
  </si>
  <si>
    <t>Cuèi kú</t>
  </si>
  <si>
    <t>+ Lix¨ng cña H§ trî gióp kü thuËt AVK</t>
  </si>
  <si>
    <t>VI.29</t>
  </si>
  <si>
    <t>VI.30</t>
  </si>
  <si>
    <t>11. Quü khen th­ëng, phóc lîi</t>
  </si>
  <si>
    <t>1. Nguån kinh phÝ</t>
  </si>
  <si>
    <t>2. Nguån kinh phÝ ®· h×nh thµnh TSC§</t>
  </si>
  <si>
    <r>
      <t xml:space="preserve">1. H×nh thøc së h÷u vèn: </t>
    </r>
    <r>
      <rPr>
        <i/>
        <sz val="12"/>
        <color indexed="12"/>
        <rFont val=".VnTime"/>
        <family val="2"/>
      </rPr>
      <t>Vèn cæ phÇn</t>
    </r>
  </si>
  <si>
    <t>* C¸c cam kÕt vÒ viÖc mua b¸n TSC§……</t>
  </si>
  <si>
    <t>+ Chi phÝ b¶o hµnh s¶n phÈm</t>
  </si>
  <si>
    <t>+ Chi phÝ dù phßng ph¶i thu khã ®ßi</t>
  </si>
  <si>
    <t xml:space="preserve">                   Sè 37 §¹i lé Hå ChÝ Minh - TP H¶i D­¬ng</t>
  </si>
  <si>
    <t>* Nguyªn gi¸ TSC§ cuèi kú ®·  
KH hÕt nh­ng vÉn cßn sö dông:</t>
  </si>
  <si>
    <t>Cho kú ho¹t ®éng tõ 01/7 ®Õn 30/9</t>
  </si>
  <si>
    <t>Th¸ng 9/2010</t>
  </si>
  <si>
    <t>Tõ 1/7 - 31/8/2010</t>
  </si>
  <si>
    <t>+ Chi phÝ qu¶ng c¸o</t>
  </si>
  <si>
    <t xml:space="preserve">- C¸c chi phÝ sau ®©y ®· ph¸t sinh trong n¨m tµi chÝnh nh­ng ®­îc h¹ch to¸n vµo chi phÝ tr¶  </t>
  </si>
  <si>
    <t>tr­íc dµi h¹n ph©n bæ dÇn vµo kÕt qu¶ ho¹t ®éng kinh doanh:</t>
  </si>
  <si>
    <t xml:space="preserve">- C¸c chi phÝ tr¶ tr­íc liªn quan ®Õn chi phÝ s¶n xuÊt kinh doanh n¨m tµi chÝnh hiÖn t¹i ®­îc  </t>
  </si>
  <si>
    <t>ghi nhËn lµ chi phÝ tr¶ tr­íc ng¾n h¹n</t>
  </si>
  <si>
    <t xml:space="preserve">C¸c chi phÝ kh¸c phôc vô cho ho¹t ®éng ®Çu t­ x©y dùng c¬ b¶n, c¶i t¹o n©ng cÊp TSC§ trong  </t>
  </si>
  <si>
    <t>kú ®­îc vèn ho¸ vµo tµi s¶n cè ®Þnh ®ang ®­îc ®Çu t­, n©ng cÊp, c¶i t¹o ®ã.</t>
  </si>
  <si>
    <t xml:space="preserve">Chi phÝ tr¶ tr­íc ph©n bæ cho ho¹t ®éng ®Çu t­ x©y dùng c¬ b¶n, c¶i t¹o n©ng cÊp TSC§ trong  </t>
  </si>
  <si>
    <t xml:space="preserve">             NguyÔn ThÞ Thu Thuû                  Bïi ThÞ LÖ Thuû                                           </t>
  </si>
  <si>
    <r>
      <t xml:space="preserve">B. Tµi s¶n  dµi h¹n </t>
    </r>
    <r>
      <rPr>
        <b/>
        <u val="single"/>
        <sz val="10"/>
        <color indexed="12"/>
        <rFont val=".VnTimeH"/>
        <family val="2"/>
      </rPr>
      <t>(200=210+220+240+250+260)</t>
    </r>
  </si>
  <si>
    <r>
      <t>A. Tµi s¶n ng¾n h¹n</t>
    </r>
    <r>
      <rPr>
        <b/>
        <u val="single"/>
        <sz val="11"/>
        <color indexed="12"/>
        <rFont val=".VnTimeH"/>
        <family val="2"/>
      </rPr>
      <t xml:space="preserve"> </t>
    </r>
    <r>
      <rPr>
        <b/>
        <u val="single"/>
        <sz val="10"/>
        <color indexed="12"/>
        <rFont val=".VnTimeH"/>
        <family val="2"/>
      </rPr>
      <t>(100 = 110+120+130+140+150)</t>
    </r>
  </si>
  <si>
    <t xml:space="preserve">                   (Ký tªn, ®ãng dÊu) </t>
  </si>
  <si>
    <t>phiÕu</t>
  </si>
  <si>
    <t>Cæ</t>
  </si>
  <si>
    <t>+ L·i ph¶i tr¶ cho H§ ®¹i lý sè 291/H§§L</t>
  </si>
  <si>
    <t>+ L·i vay NH tõ 16/12 - 31/12</t>
  </si>
  <si>
    <t>N¨m 2010</t>
  </si>
  <si>
    <t>MÉu sè B03-DN</t>
  </si>
  <si>
    <r>
      <t xml:space="preserve">Thùc hiÖn Th«ng t­  203/2009/TT-BTC ngµy 20/10/2009 cña Bé Tµi chÝnh, h­íng </t>
    </r>
    <r>
      <rPr>
        <i/>
        <sz val="12"/>
        <color indexed="12"/>
        <rFont val="Times New Roman"/>
        <family val="1"/>
      </rPr>
      <t xml:space="preserve">dẫn chế độ quản  </t>
    </r>
  </si>
  <si>
    <t>lý, sử dụng và trích khấu hao tài sản cố định</t>
  </si>
  <si>
    <t>MÉu sè B02-DN</t>
  </si>
  <si>
    <t>N¨m 2009</t>
  </si>
  <si>
    <t xml:space="preserve">                C«ng ty CP ChÕ T¹o B¬m h¶I D­¬ng</t>
  </si>
  <si>
    <t>Cho kú ho¹t ®éng tõ 01/10 ®Õn 31/12</t>
  </si>
  <si>
    <t xml:space="preserve"> thùc hiÖn kÌm theo.</t>
  </si>
  <si>
    <t>+ PhÝ kiÓm to¸n b¸o c¸o TC n¨m 2010</t>
  </si>
  <si>
    <t>+ ThuÕ GTGT ®Çu ra</t>
  </si>
  <si>
    <t>+ C¸c kho¶n cÇm cè, ký c­îc, ký quü ng¾n h¹n</t>
  </si>
  <si>
    <t>+ C¸c kho¶n t¹m øng cña ng­êi lao ®éng</t>
  </si>
  <si>
    <t>+ Chi phÝ nhµ x­ëng cò lµm nhµ kho</t>
  </si>
  <si>
    <t>+ Chi phÝ b¶o tr× phÇn mÒm kÕ to¸n BRAVO</t>
  </si>
  <si>
    <t>+ Chi phÝ tr¶ tr­íc dµi h¹n kh¸c</t>
  </si>
  <si>
    <t>+ Vay ng¾n h¹n NH c«ng th­¬ng H¶i D­¬ng</t>
  </si>
  <si>
    <t>1. Niªn ®é kÕ to¸n b¾t ®Çu tõ 01/01/2011 kÕt thóc 31/12/2011</t>
  </si>
  <si>
    <t xml:space="preserve">Q§-BTC ngµy 20/03/2006, quyÕt ®Þnh sè 244/2009/Q§-BTC ngµy 31/12/2009, LuËt kÕ to¸n  </t>
  </si>
  <si>
    <t>2003, c¸c chuÈn mùc kÕ to¸n ViÖt Nam do Bé Tµi chÝnh ban hµnh c¸c v¨n b¶n h­íng dÉn</t>
  </si>
  <si>
    <t xml:space="preserve">Kho¶n ®Çu t­ vµo C«ng ty con, C«ng ty liªn kÕt ®­îc kÕ to¸n theo Ph­¬ng ph¸p gi¸ gèc. Lîi nhuËn </t>
  </si>
  <si>
    <t xml:space="preserve">thuÇn ®­îc chia tõ C«ng ty con, C«ng ty liªn kÕt ph¸t sinh sau ngµy ®Çu t­ ®­îc ghi nhËn vµo B¸o </t>
  </si>
  <si>
    <t>Chi phÝ ®i vay liªn quan trùc tiÕp ®Õn viÖc ®Çu t­ x©y dùng hoÆc ®Çu t­ TSC§ ®­îc tÝnh th¼ng</t>
  </si>
  <si>
    <t>6.2. Tû lÖ vèn ho¸ chi phÝ ®i vay ®­îc sö dông ®Ó x¸c ®Þnh chi phÝ ®i vay ®­îc vèn ho¸ trong kú</t>
  </si>
  <si>
    <t>Cæ tøc, lîi nhuËn ®­îc ghi nhËn khi C«ng ty ®­îc quyÒn nhËn cæ tøc hoÆc lîi nhuËn tõ viÖc gãp vèn.</t>
  </si>
  <si>
    <t>+ TiÒn thuª ®Êt</t>
  </si>
  <si>
    <t>+ Cæ tøc cña cæ ®«ng n¨m 2010</t>
  </si>
  <si>
    <t xml:space="preserve">                        -   TK 141</t>
  </si>
  <si>
    <t xml:space="preserve">+ TiÒn ký quü cña H§ ®¹i lý </t>
  </si>
  <si>
    <t xml:space="preserve">+ Ph¶i tr¶ ng­êi L§ </t>
  </si>
  <si>
    <t xml:space="preserve">           KÕ to¸n tæng hîp           gi¸m ®èc tµi chÝnh        tæng gi¸m ®èc c«ng ty</t>
  </si>
  <si>
    <t xml:space="preserve">+ Cã thêi gian thu håi vèn d­íi 01 n¨m hoÆc trong 1 chu kú s¶n xuÊt kinh doanh ®­îc ph©n lo¹i </t>
  </si>
  <si>
    <t>+ Cho kh¸ch hµng vay ng¾n h¹n</t>
  </si>
  <si>
    <t>+ Ph¶i thu néi bé kh¸c (l­¬ng BH)</t>
  </si>
  <si>
    <t>T¹i ngµy 30 th¸ng 6 n¨m 2011</t>
  </si>
  <si>
    <t>QuÝ II n¨m 2011</t>
  </si>
  <si>
    <t>+ Uû th¸c cho NH C«ng th­¬ng vay 
(H§ sè 02/HDUTCVV ký ngµy 20/6/2011)</t>
  </si>
  <si>
    <t xml:space="preserve">vËt </t>
  </si>
  <si>
    <t>kiÕn tróc</t>
  </si>
  <si>
    <t xml:space="preserve">+ L·i ph¶i tr¶ cho H§ ®¹i lý sè 63/H§§L </t>
  </si>
  <si>
    <t>+ Gi¸ vèn hµng b¸n cña hµng ho¸</t>
  </si>
  <si>
    <t>+ L·i chªnh lÖch ngo¹i tÖ</t>
  </si>
  <si>
    <t>+ L·i tiÒn cho vay</t>
  </si>
  <si>
    <t>+ L·i tiÒn göi</t>
  </si>
  <si>
    <t xml:space="preserve">                        -   TK 3388</t>
  </si>
  <si>
    <t xml:space="preserve">   H¶i D­¬ng, ngµy  09 th¸ng 7 n¨m 2011</t>
  </si>
  <si>
    <t>+ Chi phÝ s¶n xuÊt, kinh doanh dë dang</t>
  </si>
  <si>
    <t>2. Dù phßng gi¶m gi¸ hµng tån kho (*)</t>
  </si>
  <si>
    <t xml:space="preserve">Luü kÕ tõ ®Çu n¨m </t>
  </si>
  <si>
    <t>Cho kú ho¹t ®éng tõ 01/04 ®Õn 30/06</t>
  </si>
  <si>
    <t xml:space="preserve">M·
 sè
</t>
  </si>
  <si>
    <t xml:space="preserve">           KÕ to¸n tæng hîp                        gi¸m ®èc tµi chÝnh                            tæng gi¸m ®èc c«ng ty</t>
  </si>
  <si>
    <t xml:space="preserve">             NguyÔn ThÞ Thu Thuû                                Bïi ThÞ LÖ Thuû                                             NguyÔn Träng Nam</t>
  </si>
  <si>
    <t>(Ban hµnh theo Q§ sè 15/2006/Q§-BTC
ngµy 20/3/2006)</t>
  </si>
  <si>
    <t>32- Chi phÝ s¶n xuÊt KD theo yÕu tè</t>
  </si>
  <si>
    <t>32.1- Chi phÝ nguyªn liÖu, vËt liÖu</t>
  </si>
  <si>
    <t>32.2- Chi phÝ nh©n c«ng</t>
  </si>
  <si>
    <t>32.3- Chi phÝ khÊu hao tµi s¶n cè ®Þnh</t>
  </si>
  <si>
    <t>32.4- ThuÕ phÝ vµ lÖ phÝ</t>
  </si>
  <si>
    <t>32.5- Chi phÝ dÞch vô mua ngoµi</t>
  </si>
  <si>
    <t>32.6- Chi phÝ kh¸c</t>
  </si>
  <si>
    <t xml:space="preserve">                      §¬n vÞ tÝnh: ®ång VN</t>
  </si>
  <si>
    <t xml:space="preserve">    cña doanh nghiÖp ®· ph¸t hµnh</t>
  </si>
  <si>
    <t>Luü kÕ tõ 01/01 ®Õn 30/06</t>
  </si>
  <si>
    <r>
      <t>¶</t>
    </r>
    <r>
      <rPr>
        <sz val="11"/>
        <rFont val=".VnArial"/>
        <family val="2"/>
      </rPr>
      <t>nh h­ëng cña thay ®æi TGH§ quy ®æi ngo¹i tÖ</t>
    </r>
  </si>
  <si>
    <t>2. TiÒn thu tõ TL, nh­îng b¸n TSC§ &amp; c¸c TSDH #</t>
  </si>
  <si>
    <t>1. TiÒn thu tõ p.hµnh c.phiÕu, nhËn vèn gãp cña CSH</t>
  </si>
  <si>
    <t xml:space="preserve">2. TiÒn chi tr¶ vèn gãp cho c¸c CSH, mua l¹i c.phiÕu </t>
  </si>
  <si>
    <t>QuÝ I 2011</t>
  </si>
  <si>
    <t xml:space="preserve">                Tel: 0320 3844876, Fax: 03203858606, Email: hpmchd@vnn.vn, Website: www.hpmc.com.vn</t>
  </si>
  <si>
    <t>1. TiÒn chi ®Ó mua s¾m,XD TSC§ vµ c¸c TSDH #</t>
  </si>
  <si>
    <t>3. TiÒn chi cho vay, mua s¾m c¸c CC nî cña §V #</t>
  </si>
  <si>
    <t>4. TiÒn thu håi cho vay, b¸n l¹i c¸c CC nî cña §V #</t>
  </si>
  <si>
    <t>TiÒn &amp; t­¬ng ®­¬ng tiÒn cuèi kú (70=50+60+61)</t>
  </si>
  <si>
    <t xml:space="preserve">           KÕ to¸n tæng hîp                        gi¸m ®èc tµi chÝnh                            </t>
  </si>
  <si>
    <t>tæng gi¸m ®èc c«ng ty</t>
  </si>
  <si>
    <t xml:space="preserve">(Ký tªn, ®ãng dÊu) </t>
  </si>
  <si>
    <t xml:space="preserve">           KÕ to¸n tæng hîp           gi¸m ®èc tµi chÝnh          tæng gi¸m ®èc c«ng ty</t>
  </si>
  <si>
    <t xml:space="preserve">     NguyÔn Träng Nam</t>
  </si>
  <si>
    <t xml:space="preserve">             NguyÔn ThÞ Thu Thuû                    Bïi ThÞ LÖ Thuû                        NguyÔn Träng Nam                   </t>
  </si>
  <si>
    <t>ThuyÕt
minh</t>
  </si>
  <si>
    <t xml:space="preserve">         H¶i D­¬ng, ngµy  09 th¸ng 7 n¨m 2011</t>
  </si>
  <si>
    <t xml:space="preserve">                            (Ký tªn, ®ãng dÊu)</t>
  </si>
  <si>
    <t xml:space="preserve">                      Tel: 0320 3844876, Fax: 03203858606, Email: hpmchd@vnn.vn, Website: www.hpmc.com.vn</t>
  </si>
  <si>
    <r>
      <t>+ Nguyªn t¾c x¸c ®Þnh kho¶n tiÒn t­¬ng ®­¬ng:</t>
    </r>
    <r>
      <rPr>
        <i/>
        <sz val="12"/>
        <color indexed="12"/>
        <rFont val=".VnTime"/>
        <family val="2"/>
      </rPr>
      <t xml:space="preserve"> Nguyªn t¾c gi¸ thùc tÕ, ®Ých danh.</t>
    </r>
  </si>
  <si>
    <t>5.1. Nguyªn t¾c ghi nhËn c¸c kho¶n ®Çu t­ vµo C«ng ty con, C«ng ty liªn kÕt.</t>
  </si>
  <si>
    <t>+ Cã thêi gian thu håi vèn trªn 01 n¨m hoÆc h¬n 1 chu kú s¶n xuÊt ®­îc ph©n lo¹i lµ tµi s¶n dµi h¹n.</t>
  </si>
  <si>
    <t xml:space="preserve">+ Cã thêi gian thu håi vèn trªn 01 n¨m hoÆc h¬n 1 chu kú s¶n xuÊt ®­îc ph©n lo¹i lµ tµi s¶n dµi h¹n </t>
  </si>
  <si>
    <t>®­îc c¨n cø vµo tÝnh chÊt, møc ®é tõng lo¹i chi phÝ ®Ó chän ph­¬ng ph¸p vµ tiªu thøc ph©n bæ hîp lý.</t>
  </si>
  <si>
    <t xml:space="preserve">                    C«ng ty CP ChÕ T¹o B¬m h¶I D­¬ng</t>
  </si>
  <si>
    <t>2- C¸c kho¶n ®Çu t­ tµi chÝnh ng¾n h¹n</t>
  </si>
  <si>
    <t>bÞ, phô tïng phôc vô s¶n xu¸t kinh doanh cña C«ng ty; x©y l¾p, söa ch÷a c¸c c«ng tr×nh cÊp tho¸t n­íc</t>
  </si>
  <si>
    <t>4- Hµng tån kho</t>
  </si>
  <si>
    <t>12- Chi phÝ x©y dùng c¬ b¶n dë dang</t>
  </si>
  <si>
    <t>14- Chi phÝ tr¶ tr­íc dµi h¹n</t>
  </si>
  <si>
    <t>15- Vay vµ nî ng¾n h¹n</t>
  </si>
  <si>
    <t>16- ThuÕ vµ c¸c kho¶n ph¶i nép Nhµ n­íc</t>
  </si>
  <si>
    <t>17- Chi phÝ ph¶i tr¶</t>
  </si>
  <si>
    <t>18- C¸c kho¶n ph¶i tr¶, ph¶i nép ng¾n h¹n kh¸c</t>
  </si>
  <si>
    <t>20- Vay vµ nî dµi h¹n</t>
  </si>
  <si>
    <t>21- Vèn chñ së h÷u</t>
  </si>
  <si>
    <t>22- Nguån kinh phÝ</t>
  </si>
  <si>
    <t>23- Tµi s¶n thuª ngoµi</t>
  </si>
  <si>
    <t>24- Tæng doanh thu b¸n hµng vµ cung cÊp dÞch vô</t>
  </si>
  <si>
    <t>25- C¸c kho¶n gi¶m trõ doanh thu</t>
  </si>
  <si>
    <t>26- Doanh thu thuÇn vÒ b¸n hµng vµ cung cÊp DV</t>
  </si>
  <si>
    <t>27- Gi¸ vèn hµng b¸n</t>
  </si>
  <si>
    <t>28- Doanh thu ho¹t ®éng tµi chÝnh</t>
  </si>
  <si>
    <t>29- Chi phÝ ho¹t ®éng tµi chÝnh</t>
  </si>
  <si>
    <t>30- Chi phÝ b¸n hµng</t>
  </si>
  <si>
    <t>31- Chi phÝ qu¶n lý</t>
  </si>
  <si>
    <t xml:space="preserve">                                            (Ký tªn, ®ãng dÊu) </t>
  </si>
  <si>
    <t xml:space="preserve">            - Doanh thu thuÇn trao ®æi hµng ho¸</t>
  </si>
  <si>
    <t>+ Chi phÝ XD nhµ m¸y c¬ khÝ CSII</t>
  </si>
  <si>
    <t>+ Chi phÝ chung cña dù ¸n "§Çu t­ XD Nhµ m¸y</t>
  </si>
  <si>
    <t>ChÕ t¹o b¬m H¶i D­¬ng"</t>
  </si>
  <si>
    <t>+ Quü kh¸c thuéc vèn chñ së h÷u</t>
  </si>
  <si>
    <t xml:space="preserve">        C«ng ty CP ChÕ T¹o B¬m H¶i D­¬ng</t>
  </si>
  <si>
    <t>MÉu CBTT-03</t>
  </si>
  <si>
    <t xml:space="preserve">        Sè 37 §¹i lé Hå ChÝ Minh - TP H¶i D­¬ng</t>
  </si>
  <si>
    <t xml:space="preserve">                                     C«ng ty</t>
  </si>
  <si>
    <t xml:space="preserve">       §iÖn tho¹i: 0320 3844 876/ 3853 496;  Fax: 0320 3585 606;  Email: hpmchd@vnn.vn</t>
  </si>
  <si>
    <t xml:space="preserve">                      CP ChÕ T¹o B¬m H¶i D­¬ng</t>
  </si>
  <si>
    <t>B¸o c¸o tµi chÝnh tãm t¾t</t>
  </si>
  <si>
    <t>I.A. B¶ng c©n ®èi kÕ to¸n</t>
  </si>
  <si>
    <t>STT</t>
  </si>
  <si>
    <t>Néi dung</t>
  </si>
  <si>
    <t xml:space="preserve">Số dư đầu kỳ </t>
  </si>
  <si>
    <t xml:space="preserve">Số dư cuối kỳ </t>
  </si>
  <si>
    <t>I</t>
  </si>
  <si>
    <t>Tµi s¶n ng¾n h¹n</t>
  </si>
  <si>
    <t>TiÒn vµ c¸c kho¶n tiÒn t­¬ng ®­¬ng</t>
  </si>
  <si>
    <t>C¸c kho¶n ®Çu t­ tµi chÝnh ng¾n h¹n</t>
  </si>
  <si>
    <t>C¸c kho¶n ph¶i thu ng¾n h¹n</t>
  </si>
  <si>
    <t>Hµng tån kho</t>
  </si>
  <si>
    <t>Tµi s¶n ng¾n h¹n kh¸c</t>
  </si>
  <si>
    <t>II</t>
  </si>
  <si>
    <t>Tµi s¶n dµi h¹n</t>
  </si>
  <si>
    <t>C¸c kho¶n ph¶i thu dµi h¹n</t>
  </si>
  <si>
    <t>Tµi s¶n cè ®Þnh</t>
  </si>
  <si>
    <t>- Tµi s¶n cè ®Þnh h÷u h×nh</t>
  </si>
  <si>
    <t>- Tµi s¶n cè ®Þnh v« h×nh</t>
  </si>
  <si>
    <t>- Tµi s¶n cè ®Þnh thuª tµi chÝnh</t>
  </si>
  <si>
    <t>- Chi phÝ x©y dùng c¬ b¶n dë dang</t>
  </si>
  <si>
    <t>BÊt ®éng s¶n ®Çu t­</t>
  </si>
  <si>
    <t>C¸c kho¶n ®Çu t­ tµi chÝnh dµi h¹n</t>
  </si>
  <si>
    <t>Tµi s¶n dµi h¹n kh¸c</t>
  </si>
  <si>
    <t>III</t>
  </si>
  <si>
    <t>Tæng céng tµi s¶n</t>
  </si>
  <si>
    <t>IV</t>
  </si>
  <si>
    <t>Nî ph¶i tr¶</t>
  </si>
  <si>
    <t>Nî ng¾n h¹n</t>
  </si>
  <si>
    <t>Nî dµi h¹n</t>
  </si>
  <si>
    <t>V</t>
  </si>
  <si>
    <t>Vèn chñ së h÷u</t>
  </si>
  <si>
    <t>- Vèn ®Çu t­ cña chñ së h÷u</t>
  </si>
  <si>
    <t>- ThÆng d­ vèn cæ phÇn</t>
  </si>
  <si>
    <t>- Chªnh lÖch tû gi¸ hèi ®o¸i</t>
  </si>
  <si>
    <t>- Vèn kh¸c cña chñ së h÷u</t>
  </si>
  <si>
    <t>- Cæ phiÕu quü</t>
  </si>
  <si>
    <t>- Chªnh lÖch ®¸nh gi¸ l¹i tµi s¶n</t>
  </si>
  <si>
    <t>- C¸c quü</t>
  </si>
  <si>
    <t>- Lîi nhuËn sau thuÕ ch­a ph©n phèi</t>
  </si>
  <si>
    <t>- Nguån vèn ®Çu t­ XDCB</t>
  </si>
  <si>
    <t>Nguån kinh phÝ vµ quü kh¸c</t>
  </si>
  <si>
    <t>- Nguån kinh phÝ</t>
  </si>
  <si>
    <t>- Nguån kinh phÝ ®· h×nh thµnh TSC§</t>
  </si>
  <si>
    <t>VI</t>
  </si>
  <si>
    <t>Tæng céng nguån vèn</t>
  </si>
  <si>
    <t>II.A.</t>
  </si>
  <si>
    <t>KÕt qu¶ ho¹t ®éng kinh doanh</t>
  </si>
  <si>
    <t>Doanh thu b¸n hµng cung cÊp dÞch vô</t>
  </si>
  <si>
    <t>C¸c kho¶n gi¶m trõ doanh thu</t>
  </si>
  <si>
    <t>Doanh thu thuÇn vÒ b¸n hµng vµ cung cÊp dÞch vô</t>
  </si>
  <si>
    <t>Gi¸ vèn hµng b¸n</t>
  </si>
  <si>
    <t>Lîi nhuËn gép vÒ b¸n hµng vµ cung cÊp DV</t>
  </si>
  <si>
    <t>Doanh thu ho¹t ®éng tµi chÝnh</t>
  </si>
  <si>
    <t>Chi phÝ tµi chÝnh</t>
  </si>
  <si>
    <t>Chi phÝ b¸n hµng</t>
  </si>
  <si>
    <t>Chi phÝ qu¶n lý doanh nghiÖp</t>
  </si>
  <si>
    <t>Lîi nhuËn thuÇn tõ ho¹t ®éng kinh doanh</t>
  </si>
  <si>
    <t>Thu nhËp kh¸c</t>
  </si>
  <si>
    <t>Chi phÝ kh¸c</t>
  </si>
  <si>
    <t>Lîi nhuËn kh¸c</t>
  </si>
  <si>
    <t>Tæng lîi nhuËn kÕ to¸n tr­íc thuÕ</t>
  </si>
  <si>
    <t>ThuÕ thu nhËp doanh nghiÖp</t>
  </si>
  <si>
    <t>Lîi nhuËn sau thuÕ TNDN</t>
  </si>
  <si>
    <t>L·i c¬ b¶n trªn cæ phiÕu</t>
  </si>
  <si>
    <t>Cæ tøc trªn mçi cæ phiÕu</t>
  </si>
  <si>
    <t>§¹i diÖn ph¸p luËt cña c«ng ty</t>
  </si>
  <si>
    <t>H¶i D­¬ng, ngµy 25 th¸ng 7 n¨m 2011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</si>
</sst>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;\(0.00\)"/>
    <numFmt numFmtId="165" formatCode="#\ ###\ ###\ ###"/>
    <numFmt numFmtId="166" formatCode="[$-409]dddd\,\ mmmm\ dd\,\ yyyy"/>
  </numFmts>
  <fonts count="90">
    <font>
      <sz val="10"/>
      <name val="VnBravo Times"/>
      <family val="0"/>
    </font>
    <font>
      <sz val="12"/>
      <color indexed="12"/>
      <name val=".VnTime"/>
      <family val="2"/>
    </font>
    <font>
      <b/>
      <sz val="12"/>
      <color indexed="12"/>
      <name val=".vntime"/>
      <family val="2"/>
    </font>
    <font>
      <b/>
      <sz val="12"/>
      <color indexed="12"/>
      <name val=".VnTimeH"/>
      <family val="2"/>
    </font>
    <font>
      <i/>
      <sz val="10"/>
      <color indexed="12"/>
      <name val=".VnTime"/>
      <family val="2"/>
    </font>
    <font>
      <b/>
      <sz val="16"/>
      <color indexed="12"/>
      <name val=".VnTimeH"/>
      <family val="2"/>
    </font>
    <font>
      <b/>
      <sz val="14"/>
      <color indexed="12"/>
      <name val=".VnTime"/>
      <family val="2"/>
    </font>
    <font>
      <b/>
      <sz val="12"/>
      <color indexed="12"/>
      <name val=".VnSouthernH"/>
      <family val="2"/>
    </font>
    <font>
      <i/>
      <sz val="12"/>
      <color indexed="12"/>
      <name val=".VnTime"/>
      <family val="2"/>
    </font>
    <font>
      <i/>
      <sz val="8"/>
      <color indexed="12"/>
      <name val=".VnTime"/>
      <family val="2"/>
    </font>
    <font>
      <b/>
      <i/>
      <sz val="12"/>
      <color indexed="12"/>
      <name val=".VnTime"/>
      <family val="2"/>
    </font>
    <font>
      <b/>
      <sz val="11"/>
      <color indexed="12"/>
      <name val=".VnArialH"/>
      <family val="2"/>
    </font>
    <font>
      <sz val="11"/>
      <color indexed="12"/>
      <name val=".VnArialH"/>
      <family val="2"/>
    </font>
    <font>
      <i/>
      <sz val="11"/>
      <color indexed="12"/>
      <name val=".VnTime"/>
      <family val="2"/>
    </font>
    <font>
      <sz val="8"/>
      <name val="VnBravo Times"/>
      <family val="0"/>
    </font>
    <font>
      <b/>
      <sz val="12"/>
      <color indexed="12"/>
      <name val=".VnArialH"/>
      <family val="2"/>
    </font>
    <font>
      <b/>
      <sz val="18"/>
      <color indexed="12"/>
      <name val=".VnArialH"/>
      <family val="2"/>
    </font>
    <font>
      <b/>
      <sz val="14"/>
      <color indexed="12"/>
      <name val=".VnArialH"/>
      <family val="2"/>
    </font>
    <font>
      <b/>
      <u val="single"/>
      <sz val="10"/>
      <color indexed="12"/>
      <name val=".VnTimeH"/>
      <family val="2"/>
    </font>
    <font>
      <b/>
      <u val="single"/>
      <sz val="12"/>
      <color indexed="12"/>
      <name val=".vntime"/>
      <family val="2"/>
    </font>
    <font>
      <b/>
      <sz val="10"/>
      <color indexed="12"/>
      <name val=".vntime"/>
      <family val="2"/>
    </font>
    <font>
      <sz val="12"/>
      <color indexed="12"/>
      <name val=".VnArialH"/>
      <family val="2"/>
    </font>
    <font>
      <b/>
      <sz val="10"/>
      <name val=".VnArial"/>
      <family val="2"/>
    </font>
    <font>
      <b/>
      <sz val="12"/>
      <name val=".VnTimeH"/>
      <family val="2"/>
    </font>
    <font>
      <i/>
      <sz val="9"/>
      <name val=".VnTime"/>
      <family val="2"/>
    </font>
    <font>
      <sz val="10"/>
      <name val=".VnTime"/>
      <family val="0"/>
    </font>
    <font>
      <b/>
      <sz val="16"/>
      <name val=".VnTimeH"/>
      <family val="2"/>
    </font>
    <font>
      <b/>
      <sz val="12"/>
      <name val=".VnTime"/>
      <family val="2"/>
    </font>
    <font>
      <i/>
      <sz val="12"/>
      <name val=".VnArial"/>
      <family val="2"/>
    </font>
    <font>
      <b/>
      <i/>
      <sz val="11"/>
      <name val=".VnArial"/>
      <family val="2"/>
    </font>
    <font>
      <i/>
      <sz val="11"/>
      <name val=".VnArial"/>
      <family val="2"/>
    </font>
    <font>
      <i/>
      <sz val="9"/>
      <name val=".VnArial"/>
      <family val="2"/>
    </font>
    <font>
      <b/>
      <sz val="12"/>
      <name val=".VnArial Narrow"/>
      <family val="2"/>
    </font>
    <font>
      <b/>
      <sz val="13"/>
      <color indexed="10"/>
      <name val=".VnArial Narrow"/>
      <family val="2"/>
    </font>
    <font>
      <sz val="12"/>
      <name val=".VnArial Narrow"/>
      <family val="2"/>
    </font>
    <font>
      <b/>
      <sz val="11"/>
      <name val=".VnArial"/>
      <family val="2"/>
    </font>
    <font>
      <b/>
      <u val="single"/>
      <sz val="12"/>
      <color indexed="12"/>
      <name val=".VnArial"/>
      <family val="2"/>
    </font>
    <font>
      <b/>
      <sz val="11"/>
      <color indexed="12"/>
      <name val=".VnTimeH"/>
      <family val="2"/>
    </font>
    <font>
      <b/>
      <sz val="11"/>
      <color indexed="12"/>
      <name val=".VnBook-AntiquaH"/>
      <family val="2"/>
    </font>
    <font>
      <u val="single"/>
      <sz val="12"/>
      <color indexed="12"/>
      <name val=".vntime"/>
      <family val="2"/>
    </font>
    <font>
      <b/>
      <sz val="11"/>
      <color indexed="12"/>
      <name val=".vntime"/>
      <family val="2"/>
    </font>
    <font>
      <sz val="11"/>
      <color indexed="12"/>
      <name val=".VnTime"/>
      <family val="2"/>
    </font>
    <font>
      <b/>
      <sz val="12"/>
      <color indexed="12"/>
      <name val=".VnArial Narrow"/>
      <family val="2"/>
    </font>
    <font>
      <b/>
      <sz val="8"/>
      <name val=".vntime"/>
      <family val="2"/>
    </font>
    <font>
      <b/>
      <sz val="10"/>
      <name val=".VnTime"/>
      <family val="2"/>
    </font>
    <font>
      <i/>
      <sz val="12"/>
      <color indexed="12"/>
      <name val=".VnTimeH"/>
      <family val="2"/>
    </font>
    <font>
      <i/>
      <sz val="12"/>
      <color indexed="12"/>
      <name val="Times New Roman"/>
      <family val="1"/>
    </font>
    <font>
      <sz val="11"/>
      <name val=".VnArial"/>
      <family val="2"/>
    </font>
    <font>
      <b/>
      <sz val="10"/>
      <name val="VnBravo Times"/>
      <family val="1"/>
    </font>
    <font>
      <b/>
      <u val="single"/>
      <sz val="11.5"/>
      <color indexed="12"/>
      <name val=".vntime"/>
      <family val="2"/>
    </font>
    <font>
      <sz val="11.5"/>
      <color indexed="12"/>
      <name val=".VnTime"/>
      <family val="2"/>
    </font>
    <font>
      <b/>
      <sz val="11.5"/>
      <color indexed="12"/>
      <name val=".vntime"/>
      <family val="2"/>
    </font>
    <font>
      <b/>
      <i/>
      <sz val="11.5"/>
      <color indexed="12"/>
      <name val=".VnTime"/>
      <family val="2"/>
    </font>
    <font>
      <i/>
      <sz val="11.5"/>
      <color indexed="12"/>
      <name val=".VnTime"/>
      <family val="2"/>
    </font>
    <font>
      <b/>
      <i/>
      <u val="single"/>
      <sz val="11.5"/>
      <color indexed="12"/>
      <name val=".vntime"/>
      <family val="2"/>
    </font>
    <font>
      <b/>
      <u val="single"/>
      <sz val="11"/>
      <color indexed="12"/>
      <name val=".VnTimeH"/>
      <family val="2"/>
    </font>
    <font>
      <b/>
      <u val="single"/>
      <sz val="10.5"/>
      <color indexed="12"/>
      <name val=".VnTimeH"/>
      <family val="2"/>
    </font>
    <font>
      <b/>
      <u val="single"/>
      <sz val="11"/>
      <color indexed="12"/>
      <name val=".vntime"/>
      <family val="2"/>
    </font>
    <font>
      <b/>
      <i/>
      <sz val="11"/>
      <color indexed="12"/>
      <name val=".VnTime"/>
      <family val="2"/>
    </font>
    <font>
      <b/>
      <i/>
      <u val="single"/>
      <sz val="11"/>
      <color indexed="12"/>
      <name val=".vntime"/>
      <family val="2"/>
    </font>
    <font>
      <b/>
      <sz val="10.5"/>
      <name val=".VnArial Narrow"/>
      <family val="2"/>
    </font>
    <font>
      <sz val="12"/>
      <color indexed="10"/>
      <name val=".VnTime"/>
      <family val="2"/>
    </font>
    <font>
      <sz val="14"/>
      <color indexed="12"/>
      <name val=".VnArial Narrow"/>
      <family val="2"/>
    </font>
    <font>
      <i/>
      <sz val="14"/>
      <color indexed="12"/>
      <name val=".VnArial Narrow"/>
      <family val="2"/>
    </font>
    <font>
      <sz val="14"/>
      <color indexed="12"/>
      <name val=".VnTime"/>
      <family val="2"/>
    </font>
    <font>
      <i/>
      <sz val="14"/>
      <color indexed="12"/>
      <name val=".VnTime"/>
      <family val="2"/>
    </font>
    <font>
      <b/>
      <sz val="13"/>
      <color indexed="12"/>
      <name val=".VnTime"/>
      <family val="2"/>
    </font>
    <font>
      <b/>
      <sz val="12.5"/>
      <color indexed="12"/>
      <name val=".VnArial Narrow"/>
      <family val="2"/>
    </font>
    <font>
      <sz val="12.5"/>
      <color indexed="12"/>
      <name val=".VnArial Narrow"/>
      <family val="2"/>
    </font>
    <font>
      <i/>
      <sz val="12.5"/>
      <color indexed="12"/>
      <name val=".VnArial Narrow"/>
      <family val="2"/>
    </font>
    <font>
      <sz val="10"/>
      <name val=".VnAvant"/>
      <family val="2"/>
    </font>
    <font>
      <b/>
      <sz val="10"/>
      <color indexed="10"/>
      <name val=".VnArial"/>
      <family val="2"/>
    </font>
    <font>
      <sz val="10"/>
      <name val=".VnArial"/>
      <family val="0"/>
    </font>
    <font>
      <b/>
      <i/>
      <sz val="13"/>
      <color indexed="10"/>
      <name val=".VnArial Narrow"/>
      <family val="2"/>
    </font>
    <font>
      <b/>
      <sz val="11"/>
      <color indexed="10"/>
      <name val=".VnArial"/>
      <family val="2"/>
    </font>
    <font>
      <b/>
      <u val="single"/>
      <sz val="11"/>
      <name val=".VnArial"/>
      <family val="2"/>
    </font>
    <font>
      <b/>
      <sz val="10"/>
      <color indexed="12"/>
      <name val=".VnArial"/>
      <family val="2"/>
    </font>
    <font>
      <b/>
      <u val="single"/>
      <sz val="11"/>
      <color indexed="12"/>
      <name val=".VnArial"/>
      <family val="2"/>
    </font>
    <font>
      <sz val="12"/>
      <name val=".VnArial NarrowH"/>
      <family val="2"/>
    </font>
    <font>
      <b/>
      <sz val="9"/>
      <color indexed="12"/>
      <name val=".VnArial"/>
      <family val="2"/>
    </font>
    <font>
      <b/>
      <sz val="10"/>
      <name val=".VnTimeH"/>
      <family val="2"/>
    </font>
    <font>
      <i/>
      <sz val="13"/>
      <color indexed="12"/>
      <name val=".VnTime"/>
      <family val="2"/>
    </font>
    <font>
      <b/>
      <sz val="8"/>
      <name val=".VnArial"/>
      <family val="2"/>
    </font>
    <font>
      <b/>
      <sz val="10"/>
      <color indexed="12"/>
      <name val=".VnArialH"/>
      <family val="2"/>
    </font>
    <font>
      <b/>
      <sz val="12"/>
      <color indexed="12"/>
      <name val=".VnTime"/>
      <family val="0"/>
    </font>
    <font>
      <sz val="12"/>
      <color indexed="12"/>
      <name val=".vntime"/>
      <family val="0"/>
    </font>
    <font>
      <sz val="12"/>
      <color indexed="12"/>
      <name val=".VnArial Narrow"/>
      <family val="2"/>
    </font>
    <font>
      <b/>
      <u val="single"/>
      <sz val="12"/>
      <color indexed="12"/>
      <name val=".VnArial NarrowH"/>
      <family val="2"/>
    </font>
    <font>
      <b/>
      <sz val="12"/>
      <color indexed="12"/>
      <name val="Times New Roman"/>
      <family val="1"/>
    </font>
    <font>
      <b/>
      <sz val="10"/>
      <color indexed="12"/>
      <name val=".VnTimeH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6">
    <xf numFmtId="0" fontId="0" fillId="0" borderId="0" xfId="0" applyAlignment="1">
      <alignment/>
    </xf>
    <xf numFmtId="3" fontId="1" fillId="0" borderId="0" xfId="0" applyNumberFormat="1" applyFont="1" applyAlignment="1">
      <alignment horizontal="center"/>
    </xf>
    <xf numFmtId="3" fontId="1" fillId="0" borderId="0" xfId="0" applyNumberFormat="1" applyFont="1" applyAlignment="1">
      <alignment/>
    </xf>
    <xf numFmtId="3" fontId="2" fillId="0" borderId="0" xfId="0" applyNumberFormat="1" applyFont="1" applyAlignment="1">
      <alignment horizontal="center"/>
    </xf>
    <xf numFmtId="3" fontId="7" fillId="0" borderId="0" xfId="0" applyNumberFormat="1" applyFont="1" applyAlignment="1">
      <alignment/>
    </xf>
    <xf numFmtId="3" fontId="8" fillId="0" borderId="0" xfId="0" applyNumberFormat="1" applyFont="1" applyAlignment="1">
      <alignment horizontal="right"/>
    </xf>
    <xf numFmtId="3" fontId="9" fillId="0" borderId="0" xfId="0" applyNumberFormat="1" applyFont="1" applyAlignment="1">
      <alignment horizontal="right"/>
    </xf>
    <xf numFmtId="3" fontId="2" fillId="0" borderId="0" xfId="0" applyNumberFormat="1" applyFont="1" applyAlignment="1">
      <alignment/>
    </xf>
    <xf numFmtId="3" fontId="1" fillId="0" borderId="0" xfId="0" applyNumberFormat="1" applyFont="1" applyBorder="1" applyAlignment="1">
      <alignment/>
    </xf>
    <xf numFmtId="3" fontId="8" fillId="0" borderId="0" xfId="0" applyNumberFormat="1" applyFont="1" applyAlignment="1">
      <alignment horizontal="center"/>
    </xf>
    <xf numFmtId="3" fontId="12" fillId="0" borderId="0" xfId="0" applyNumberFormat="1" applyFont="1" applyAlignment="1">
      <alignment/>
    </xf>
    <xf numFmtId="3" fontId="1" fillId="0" borderId="1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 horizontal="right"/>
    </xf>
    <xf numFmtId="3" fontId="8" fillId="0" borderId="2" xfId="0" applyNumberFormat="1" applyFont="1" applyBorder="1" applyAlignment="1">
      <alignment/>
    </xf>
    <xf numFmtId="3" fontId="1" fillId="0" borderId="3" xfId="0" applyNumberFormat="1" applyFont="1" applyBorder="1" applyAlignment="1">
      <alignment/>
    </xf>
    <xf numFmtId="3" fontId="2" fillId="0" borderId="4" xfId="0" applyNumberFormat="1" applyFont="1" applyBorder="1" applyAlignment="1">
      <alignment horizontal="center"/>
    </xf>
    <xf numFmtId="3" fontId="2" fillId="0" borderId="5" xfId="0" applyNumberFormat="1" applyFont="1" applyBorder="1" applyAlignment="1">
      <alignment horizontal="center"/>
    </xf>
    <xf numFmtId="3" fontId="4" fillId="0" borderId="0" xfId="0" applyNumberFormat="1" applyFont="1" applyAlignment="1">
      <alignment horizontal="center"/>
    </xf>
    <xf numFmtId="3" fontId="2" fillId="0" borderId="6" xfId="0" applyNumberFormat="1" applyFont="1" applyBorder="1" applyAlignment="1">
      <alignment horizontal="center"/>
    </xf>
    <xf numFmtId="3" fontId="2" fillId="0" borderId="1" xfId="0" applyNumberFormat="1" applyFont="1" applyBorder="1" applyAlignment="1">
      <alignment/>
    </xf>
    <xf numFmtId="3" fontId="2" fillId="0" borderId="7" xfId="0" applyNumberFormat="1" applyFont="1" applyBorder="1" applyAlignment="1">
      <alignment horizontal="center"/>
    </xf>
    <xf numFmtId="3" fontId="2" fillId="0" borderId="2" xfId="0" applyNumberFormat="1" applyFont="1" applyBorder="1" applyAlignment="1">
      <alignment/>
    </xf>
    <xf numFmtId="3" fontId="1" fillId="0" borderId="7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/>
    </xf>
    <xf numFmtId="3" fontId="10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right"/>
    </xf>
    <xf numFmtId="3" fontId="2" fillId="0" borderId="7" xfId="0" applyNumberFormat="1" applyFont="1" applyBorder="1" applyAlignment="1">
      <alignment/>
    </xf>
    <xf numFmtId="3" fontId="1" fillId="0" borderId="7" xfId="0" applyNumberFormat="1" applyFont="1" applyBorder="1" applyAlignment="1">
      <alignment/>
    </xf>
    <xf numFmtId="37" fontId="1" fillId="0" borderId="2" xfId="0" applyNumberFormat="1" applyFont="1" applyBorder="1" applyAlignment="1">
      <alignment/>
    </xf>
    <xf numFmtId="3" fontId="8" fillId="0" borderId="7" xfId="0" applyNumberFormat="1" applyFont="1" applyBorder="1" applyAlignment="1">
      <alignment/>
    </xf>
    <xf numFmtId="3" fontId="1" fillId="0" borderId="7" xfId="0" applyNumberFormat="1" applyFont="1" applyBorder="1" applyAlignment="1" quotePrefix="1">
      <alignment/>
    </xf>
    <xf numFmtId="3" fontId="1" fillId="0" borderId="8" xfId="0" applyNumberFormat="1" applyFont="1" applyBorder="1" applyAlignment="1">
      <alignment/>
    </xf>
    <xf numFmtId="3" fontId="2" fillId="0" borderId="1" xfId="0" applyNumberFormat="1" applyFont="1" applyBorder="1" applyAlignment="1">
      <alignment horizontal="center"/>
    </xf>
    <xf numFmtId="3" fontId="15" fillId="0" borderId="0" xfId="0" applyNumberFormat="1" applyFont="1" applyAlignment="1">
      <alignment/>
    </xf>
    <xf numFmtId="3" fontId="21" fillId="0" borderId="0" xfId="0" applyNumberFormat="1" applyFont="1" applyAlignment="1">
      <alignment/>
    </xf>
    <xf numFmtId="3" fontId="8" fillId="0" borderId="3" xfId="0" applyNumberFormat="1" applyFont="1" applyBorder="1" applyAlignment="1">
      <alignment/>
    </xf>
    <xf numFmtId="3" fontId="0" fillId="0" borderId="0" xfId="0" applyNumberFormat="1" applyAlignment="1">
      <alignment/>
    </xf>
    <xf numFmtId="3" fontId="0" fillId="0" borderId="9" xfId="0" applyNumberFormat="1" applyBorder="1" applyAlignment="1">
      <alignment/>
    </xf>
    <xf numFmtId="164" fontId="25" fillId="0" borderId="0" xfId="0" applyNumberFormat="1" applyFont="1" applyAlignment="1">
      <alignment/>
    </xf>
    <xf numFmtId="3" fontId="0" fillId="0" borderId="0" xfId="0" applyNumberFormat="1" applyBorder="1" applyAlignment="1">
      <alignment/>
    </xf>
    <xf numFmtId="3" fontId="24" fillId="0" borderId="0" xfId="0" applyNumberFormat="1" applyFont="1" applyBorder="1" applyAlignment="1">
      <alignment horizontal="center"/>
    </xf>
    <xf numFmtId="164" fontId="30" fillId="0" borderId="0" xfId="0" applyNumberFormat="1" applyFont="1" applyAlignment="1">
      <alignment horizontal="center"/>
    </xf>
    <xf numFmtId="164" fontId="32" fillId="0" borderId="10" xfId="0" applyNumberFormat="1" applyFont="1" applyBorder="1" applyAlignment="1">
      <alignment horizontal="center" vertical="center"/>
    </xf>
    <xf numFmtId="3" fontId="32" fillId="0" borderId="11" xfId="0" applyNumberFormat="1" applyFont="1" applyBorder="1" applyAlignment="1">
      <alignment horizontal="center" wrapText="1"/>
    </xf>
    <xf numFmtId="164" fontId="32" fillId="0" borderId="6" xfId="0" applyNumberFormat="1" applyFont="1" applyBorder="1" applyAlignment="1">
      <alignment horizontal="center" vertical="center"/>
    </xf>
    <xf numFmtId="3" fontId="32" fillId="0" borderId="12" xfId="0" applyNumberFormat="1" applyFont="1" applyBorder="1" applyAlignment="1">
      <alignment horizontal="center" wrapText="1"/>
    </xf>
    <xf numFmtId="164" fontId="34" fillId="0" borderId="7" xfId="19" applyNumberFormat="1" applyFont="1" applyBorder="1" applyAlignment="1">
      <alignment/>
    </xf>
    <xf numFmtId="3" fontId="10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3" fontId="1" fillId="0" borderId="0" xfId="0" applyNumberFormat="1" applyFont="1" applyAlignment="1" quotePrefix="1">
      <alignment/>
    </xf>
    <xf numFmtId="3" fontId="8" fillId="0" borderId="0" xfId="0" applyNumberFormat="1" applyFont="1" applyAlignment="1" quotePrefix="1">
      <alignment/>
    </xf>
    <xf numFmtId="3" fontId="8" fillId="0" borderId="0" xfId="0" applyNumberFormat="1" applyFont="1" applyBorder="1" applyAlignment="1" quotePrefix="1">
      <alignment/>
    </xf>
    <xf numFmtId="3" fontId="8" fillId="0" borderId="0" xfId="0" applyNumberFormat="1" applyFont="1" applyBorder="1" applyAlignment="1">
      <alignment/>
    </xf>
    <xf numFmtId="3" fontId="10" fillId="0" borderId="0" xfId="0" applyNumberFormat="1" applyFont="1" applyBorder="1" applyAlignment="1">
      <alignment horizontal="left"/>
    </xf>
    <xf numFmtId="3" fontId="8" fillId="0" borderId="0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 horizontal="left"/>
    </xf>
    <xf numFmtId="3" fontId="1" fillId="0" borderId="0" xfId="0" applyNumberFormat="1" applyFont="1" applyBorder="1" applyAlignment="1" quotePrefix="1">
      <alignment horizontal="left"/>
    </xf>
    <xf numFmtId="3" fontId="8" fillId="0" borderId="0" xfId="0" applyNumberFormat="1" applyFont="1" applyBorder="1" applyAlignment="1">
      <alignment horizontal="left"/>
    </xf>
    <xf numFmtId="3" fontId="8" fillId="0" borderId="0" xfId="0" applyNumberFormat="1" applyFont="1" applyBorder="1" applyAlignment="1" quotePrefix="1">
      <alignment horizontal="left"/>
    </xf>
    <xf numFmtId="3" fontId="2" fillId="0" borderId="0" xfId="0" applyNumberFormat="1" applyFont="1" applyBorder="1" applyAlignment="1">
      <alignment horizontal="left"/>
    </xf>
    <xf numFmtId="3" fontId="10" fillId="0" borderId="4" xfId="0" applyNumberFormat="1" applyFont="1" applyBorder="1" applyAlignment="1">
      <alignment/>
    </xf>
    <xf numFmtId="3" fontId="1" fillId="0" borderId="13" xfId="0" applyNumberFormat="1" applyFont="1" applyBorder="1" applyAlignment="1">
      <alignment/>
    </xf>
    <xf numFmtId="3" fontId="1" fillId="0" borderId="14" xfId="0" applyNumberFormat="1" applyFont="1" applyBorder="1" applyAlignment="1" quotePrefix="1">
      <alignment/>
    </xf>
    <xf numFmtId="3" fontId="1" fillId="0" borderId="15" xfId="0" applyNumberFormat="1" applyFont="1" applyBorder="1" applyAlignment="1">
      <alignment/>
    </xf>
    <xf numFmtId="3" fontId="1" fillId="0" borderId="2" xfId="0" applyNumberFormat="1" applyFont="1" applyBorder="1" applyAlignment="1" quotePrefix="1">
      <alignment/>
    </xf>
    <xf numFmtId="3" fontId="2" fillId="0" borderId="16" xfId="0" applyNumberFormat="1" applyFont="1" applyBorder="1" applyAlignment="1">
      <alignment horizontal="right"/>
    </xf>
    <xf numFmtId="3" fontId="2" fillId="0" borderId="17" xfId="0" applyNumberFormat="1" applyFont="1" applyBorder="1" applyAlignment="1">
      <alignment horizontal="center"/>
    </xf>
    <xf numFmtId="3" fontId="2" fillId="0" borderId="16" xfId="0" applyNumberFormat="1" applyFont="1" applyBorder="1" applyAlignment="1">
      <alignment/>
    </xf>
    <xf numFmtId="3" fontId="2" fillId="0" borderId="4" xfId="0" applyNumberFormat="1" applyFont="1" applyBorder="1" applyAlignment="1">
      <alignment/>
    </xf>
    <xf numFmtId="3" fontId="2" fillId="0" borderId="0" xfId="0" applyNumberFormat="1" applyFont="1" applyBorder="1" applyAlignment="1">
      <alignment horizontal="right"/>
    </xf>
    <xf numFmtId="3" fontId="10" fillId="0" borderId="16" xfId="0" applyNumberFormat="1" applyFont="1" applyBorder="1" applyAlignment="1">
      <alignment horizontal="left"/>
    </xf>
    <xf numFmtId="3" fontId="1" fillId="0" borderId="18" xfId="0" applyNumberFormat="1" applyFont="1" applyBorder="1" applyAlignment="1">
      <alignment/>
    </xf>
    <xf numFmtId="3" fontId="1" fillId="0" borderId="1" xfId="0" applyNumberFormat="1" applyFont="1" applyBorder="1" applyAlignment="1" quotePrefix="1">
      <alignment/>
    </xf>
    <xf numFmtId="3" fontId="1" fillId="0" borderId="19" xfId="0" applyNumberFormat="1" applyFont="1" applyBorder="1" applyAlignment="1">
      <alignment/>
    </xf>
    <xf numFmtId="3" fontId="1" fillId="0" borderId="20" xfId="0" applyNumberFormat="1" applyFont="1" applyBorder="1" applyAlignment="1">
      <alignment/>
    </xf>
    <xf numFmtId="3" fontId="10" fillId="0" borderId="16" xfId="0" applyNumberFormat="1" applyFont="1" applyBorder="1" applyAlignment="1">
      <alignment/>
    </xf>
    <xf numFmtId="3" fontId="1" fillId="0" borderId="5" xfId="0" applyNumberFormat="1" applyFont="1" applyBorder="1" applyAlignment="1">
      <alignment/>
    </xf>
    <xf numFmtId="3" fontId="1" fillId="0" borderId="14" xfId="0" applyNumberFormat="1" applyFont="1" applyBorder="1" applyAlignment="1">
      <alignment/>
    </xf>
    <xf numFmtId="3" fontId="10" fillId="0" borderId="5" xfId="0" applyNumberFormat="1" applyFont="1" applyBorder="1" applyAlignment="1">
      <alignment/>
    </xf>
    <xf numFmtId="3" fontId="1" fillId="0" borderId="21" xfId="0" applyNumberFormat="1" applyFont="1" applyBorder="1" applyAlignment="1">
      <alignment/>
    </xf>
    <xf numFmtId="3" fontId="1" fillId="0" borderId="3" xfId="0" applyNumberFormat="1" applyFont="1" applyBorder="1" applyAlignment="1" quotePrefix="1">
      <alignment/>
    </xf>
    <xf numFmtId="37" fontId="1" fillId="0" borderId="3" xfId="0" applyNumberFormat="1" applyFont="1" applyBorder="1" applyAlignment="1">
      <alignment/>
    </xf>
    <xf numFmtId="3" fontId="1" fillId="0" borderId="16" xfId="0" applyNumberFormat="1" applyFont="1" applyBorder="1" applyAlignment="1">
      <alignment/>
    </xf>
    <xf numFmtId="3" fontId="2" fillId="0" borderId="5" xfId="0" applyNumberFormat="1" applyFont="1" applyBorder="1" applyAlignment="1">
      <alignment/>
    </xf>
    <xf numFmtId="3" fontId="1" fillId="0" borderId="13" xfId="0" applyNumberFormat="1" applyFont="1" applyBorder="1" applyAlignment="1" quotePrefix="1">
      <alignment/>
    </xf>
    <xf numFmtId="3" fontId="2" fillId="0" borderId="22" xfId="0" applyNumberFormat="1" applyFont="1" applyBorder="1" applyAlignment="1">
      <alignment/>
    </xf>
    <xf numFmtId="3" fontId="1" fillId="0" borderId="23" xfId="0" applyNumberFormat="1" applyFont="1" applyBorder="1" applyAlignment="1">
      <alignment/>
    </xf>
    <xf numFmtId="3" fontId="8" fillId="0" borderId="15" xfId="0" applyNumberFormat="1" applyFont="1" applyBorder="1" applyAlignment="1">
      <alignment/>
    </xf>
    <xf numFmtId="3" fontId="10" fillId="0" borderId="0" xfId="0" applyNumberFormat="1" applyFont="1" applyBorder="1" applyAlignment="1">
      <alignment/>
    </xf>
    <xf numFmtId="3" fontId="1" fillId="0" borderId="10" xfId="0" applyNumberFormat="1" applyFont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3" fontId="2" fillId="0" borderId="24" xfId="0" applyNumberFormat="1" applyFont="1" applyBorder="1" applyAlignment="1">
      <alignment horizontal="center"/>
    </xf>
    <xf numFmtId="3" fontId="1" fillId="0" borderId="6" xfId="0" applyNumberFormat="1" applyFont="1" applyBorder="1" applyAlignment="1">
      <alignment/>
    </xf>
    <xf numFmtId="3" fontId="2" fillId="0" borderId="6" xfId="0" applyNumberFormat="1" applyFont="1" applyBorder="1" applyAlignment="1">
      <alignment/>
    </xf>
    <xf numFmtId="3" fontId="19" fillId="0" borderId="25" xfId="0" applyNumberFormat="1" applyFont="1" applyBorder="1" applyAlignment="1">
      <alignment/>
    </xf>
    <xf numFmtId="3" fontId="1" fillId="0" borderId="25" xfId="0" applyNumberFormat="1" applyFont="1" applyBorder="1" applyAlignment="1">
      <alignment/>
    </xf>
    <xf numFmtId="3" fontId="8" fillId="0" borderId="7" xfId="0" applyNumberFormat="1" applyFont="1" applyBorder="1" applyAlignment="1" quotePrefix="1">
      <alignment/>
    </xf>
    <xf numFmtId="3" fontId="10" fillId="0" borderId="7" xfId="0" applyNumberFormat="1" applyFont="1" applyBorder="1" applyAlignment="1">
      <alignment/>
    </xf>
    <xf numFmtId="3" fontId="19" fillId="0" borderId="7" xfId="0" applyNumberFormat="1" applyFont="1" applyBorder="1" applyAlignment="1">
      <alignment/>
    </xf>
    <xf numFmtId="3" fontId="2" fillId="0" borderId="8" xfId="0" applyNumberFormat="1" applyFont="1" applyBorder="1" applyAlignment="1">
      <alignment/>
    </xf>
    <xf numFmtId="3" fontId="2" fillId="0" borderId="25" xfId="0" applyNumberFormat="1" applyFont="1" applyBorder="1" applyAlignment="1">
      <alignment/>
    </xf>
    <xf numFmtId="3" fontId="2" fillId="0" borderId="7" xfId="0" applyNumberFormat="1" applyFont="1" applyBorder="1" applyAlignment="1">
      <alignment horizontal="right"/>
    </xf>
    <xf numFmtId="3" fontId="2" fillId="0" borderId="7" xfId="0" applyNumberFormat="1" applyFont="1" applyBorder="1" applyAlignment="1" quotePrefix="1">
      <alignment/>
    </xf>
    <xf numFmtId="3" fontId="2" fillId="0" borderId="8" xfId="0" applyNumberFormat="1" applyFont="1" applyBorder="1" applyAlignment="1" quotePrefix="1">
      <alignment/>
    </xf>
    <xf numFmtId="3" fontId="2" fillId="0" borderId="0" xfId="0" applyNumberFormat="1" applyFont="1" applyBorder="1" applyAlignment="1" quotePrefix="1">
      <alignment/>
    </xf>
    <xf numFmtId="3" fontId="2" fillId="0" borderId="4" xfId="0" applyNumberFormat="1" applyFont="1" applyBorder="1" applyAlignment="1" quotePrefix="1">
      <alignment/>
    </xf>
    <xf numFmtId="3" fontId="1" fillId="0" borderId="2" xfId="0" applyNumberFormat="1" applyFont="1" applyBorder="1" applyAlignment="1">
      <alignment horizontal="left"/>
    </xf>
    <xf numFmtId="3" fontId="2" fillId="0" borderId="5" xfId="0" applyNumberFormat="1" applyFont="1" applyBorder="1" applyAlignment="1" quotePrefix="1">
      <alignment horizontal="center"/>
    </xf>
    <xf numFmtId="3" fontId="10" fillId="0" borderId="26" xfId="0" applyNumberFormat="1" applyFont="1" applyBorder="1" applyAlignment="1">
      <alignment/>
    </xf>
    <xf numFmtId="3" fontId="1" fillId="0" borderId="27" xfId="0" applyNumberFormat="1" applyFont="1" applyBorder="1" applyAlignment="1">
      <alignment/>
    </xf>
    <xf numFmtId="3" fontId="2" fillId="0" borderId="12" xfId="0" applyNumberFormat="1" applyFont="1" applyBorder="1" applyAlignment="1">
      <alignment horizontal="center"/>
    </xf>
    <xf numFmtId="3" fontId="8" fillId="0" borderId="2" xfId="0" applyNumberFormat="1" applyFont="1" applyBorder="1" applyAlignment="1" quotePrefix="1">
      <alignment/>
    </xf>
    <xf numFmtId="3" fontId="8" fillId="0" borderId="3" xfId="0" applyNumberFormat="1" applyFont="1" applyBorder="1" applyAlignment="1" quotePrefix="1">
      <alignment/>
    </xf>
    <xf numFmtId="3" fontId="20" fillId="0" borderId="10" xfId="0" applyNumberFormat="1" applyFont="1" applyBorder="1" applyAlignment="1">
      <alignment horizontal="center"/>
    </xf>
    <xf numFmtId="3" fontId="20" fillId="0" borderId="24" xfId="0" applyNumberFormat="1" applyFont="1" applyBorder="1" applyAlignment="1">
      <alignment horizontal="center"/>
    </xf>
    <xf numFmtId="3" fontId="20" fillId="0" borderId="6" xfId="0" applyNumberFormat="1" applyFont="1" applyBorder="1" applyAlignment="1">
      <alignment horizontal="center"/>
    </xf>
    <xf numFmtId="37" fontId="1" fillId="0" borderId="7" xfId="0" applyNumberFormat="1" applyFont="1" applyBorder="1" applyAlignment="1">
      <alignment/>
    </xf>
    <xf numFmtId="3" fontId="1" fillId="0" borderId="28" xfId="0" applyNumberFormat="1" applyFont="1" applyBorder="1" applyAlignment="1" quotePrefix="1">
      <alignment/>
    </xf>
    <xf numFmtId="3" fontId="1" fillId="0" borderId="8" xfId="0" applyNumberFormat="1" applyFont="1" applyBorder="1" applyAlignment="1" quotePrefix="1">
      <alignment/>
    </xf>
    <xf numFmtId="3" fontId="2" fillId="0" borderId="10" xfId="0" applyNumberFormat="1" applyFont="1" applyBorder="1" applyAlignment="1">
      <alignment/>
    </xf>
    <xf numFmtId="3" fontId="1" fillId="0" borderId="25" xfId="0" applyNumberFormat="1" applyFont="1" applyBorder="1" applyAlignment="1" quotePrefix="1">
      <alignment/>
    </xf>
    <xf numFmtId="3" fontId="1" fillId="0" borderId="22" xfId="0" applyNumberFormat="1" applyFont="1" applyBorder="1" applyAlignment="1">
      <alignment/>
    </xf>
    <xf numFmtId="3" fontId="1" fillId="0" borderId="0" xfId="0" applyNumberFormat="1" applyFont="1" applyBorder="1" applyAlignment="1" quotePrefix="1">
      <alignment/>
    </xf>
    <xf numFmtId="3" fontId="40" fillId="0" borderId="5" xfId="0" applyNumberFormat="1" applyFont="1" applyBorder="1" applyAlignment="1">
      <alignment horizontal="center"/>
    </xf>
    <xf numFmtId="3" fontId="2" fillId="0" borderId="15" xfId="0" applyNumberFormat="1" applyFont="1" applyBorder="1" applyAlignment="1">
      <alignment/>
    </xf>
    <xf numFmtId="3" fontId="2" fillId="0" borderId="2" xfId="0" applyNumberFormat="1" applyFont="1" applyBorder="1" applyAlignment="1" quotePrefix="1">
      <alignment/>
    </xf>
    <xf numFmtId="3" fontId="10" fillId="0" borderId="15" xfId="0" applyNumberFormat="1" applyFont="1" applyBorder="1" applyAlignment="1">
      <alignment/>
    </xf>
    <xf numFmtId="3" fontId="2" fillId="0" borderId="18" xfId="0" applyNumberFormat="1" applyFont="1" applyBorder="1" applyAlignment="1">
      <alignment/>
    </xf>
    <xf numFmtId="3" fontId="10" fillId="0" borderId="17" xfId="0" applyNumberFormat="1" applyFont="1" applyBorder="1" applyAlignment="1">
      <alignment/>
    </xf>
    <xf numFmtId="3" fontId="2" fillId="0" borderId="13" xfId="0" applyNumberFormat="1" applyFont="1" applyBorder="1" applyAlignment="1">
      <alignment/>
    </xf>
    <xf numFmtId="3" fontId="1" fillId="0" borderId="29" xfId="0" applyNumberFormat="1" applyFont="1" applyBorder="1" applyAlignment="1">
      <alignment/>
    </xf>
    <xf numFmtId="3" fontId="1" fillId="0" borderId="30" xfId="0" applyNumberFormat="1" applyFont="1" applyBorder="1" applyAlignment="1" quotePrefix="1">
      <alignment/>
    </xf>
    <xf numFmtId="3" fontId="1" fillId="0" borderId="30" xfId="0" applyNumberFormat="1" applyFont="1" applyBorder="1" applyAlignment="1">
      <alignment/>
    </xf>
    <xf numFmtId="3" fontId="2" fillId="0" borderId="21" xfId="0" applyNumberFormat="1" applyFont="1" applyBorder="1" applyAlignment="1">
      <alignment/>
    </xf>
    <xf numFmtId="3" fontId="1" fillId="0" borderId="31" xfId="0" applyNumberFormat="1" applyFont="1" applyBorder="1" applyAlignment="1">
      <alignment/>
    </xf>
    <xf numFmtId="3" fontId="2" fillId="0" borderId="28" xfId="0" applyNumberFormat="1" applyFont="1" applyBorder="1" applyAlignment="1">
      <alignment/>
    </xf>
    <xf numFmtId="3" fontId="41" fillId="0" borderId="0" xfId="0" applyNumberFormat="1" applyFont="1" applyAlignment="1">
      <alignment/>
    </xf>
    <xf numFmtId="3" fontId="36" fillId="0" borderId="0" xfId="0" applyNumberFormat="1" applyFont="1" applyBorder="1" applyAlignment="1">
      <alignment/>
    </xf>
    <xf numFmtId="3" fontId="38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 horizontal="center"/>
    </xf>
    <xf numFmtId="3" fontId="2" fillId="0" borderId="29" xfId="0" applyNumberFormat="1" applyFont="1" applyBorder="1" applyAlignment="1">
      <alignment/>
    </xf>
    <xf numFmtId="3" fontId="2" fillId="0" borderId="0" xfId="0" applyNumberFormat="1" applyFont="1" applyAlignment="1">
      <alignment horizontal="left"/>
    </xf>
    <xf numFmtId="3" fontId="16" fillId="0" borderId="0" xfId="0" applyNumberFormat="1" applyFont="1" applyBorder="1" applyAlignment="1">
      <alignment horizontal="center"/>
    </xf>
    <xf numFmtId="3" fontId="22" fillId="0" borderId="0" xfId="0" applyNumberFormat="1" applyFont="1" applyAlignment="1">
      <alignment/>
    </xf>
    <xf numFmtId="164" fontId="23" fillId="0" borderId="0" xfId="0" applyNumberFormat="1" applyFont="1" applyAlignment="1">
      <alignment horizontal="left"/>
    </xf>
    <xf numFmtId="164" fontId="32" fillId="0" borderId="0" xfId="0" applyNumberFormat="1" applyFont="1" applyAlignment="1">
      <alignment/>
    </xf>
    <xf numFmtId="3" fontId="1" fillId="0" borderId="16" xfId="0" applyNumberFormat="1" applyFont="1" applyBorder="1" applyAlignment="1">
      <alignment horizontal="center"/>
    </xf>
    <xf numFmtId="3" fontId="1" fillId="0" borderId="26" xfId="0" applyNumberFormat="1" applyFont="1" applyBorder="1" applyAlignment="1">
      <alignment/>
    </xf>
    <xf numFmtId="3" fontId="1" fillId="0" borderId="5" xfId="0" applyNumberFormat="1" applyFont="1" applyBorder="1" applyAlignment="1" quotePrefix="1">
      <alignment/>
    </xf>
    <xf numFmtId="3" fontId="24" fillId="0" borderId="0" xfId="0" applyNumberFormat="1" applyFont="1" applyAlignment="1">
      <alignment/>
    </xf>
    <xf numFmtId="3" fontId="24" fillId="0" borderId="9" xfId="0" applyNumberFormat="1" applyFont="1" applyBorder="1" applyAlignment="1">
      <alignment/>
    </xf>
    <xf numFmtId="164" fontId="44" fillId="0" borderId="9" xfId="0" applyNumberFormat="1" applyFont="1" applyBorder="1" applyAlignment="1">
      <alignment/>
    </xf>
    <xf numFmtId="3" fontId="1" fillId="0" borderId="27" xfId="0" applyNumberFormat="1" applyFont="1" applyBorder="1" applyAlignment="1">
      <alignment horizontal="right"/>
    </xf>
    <xf numFmtId="37" fontId="1" fillId="0" borderId="28" xfId="0" applyNumberFormat="1" applyFont="1" applyBorder="1" applyAlignment="1">
      <alignment/>
    </xf>
    <xf numFmtId="37" fontId="2" fillId="0" borderId="4" xfId="0" applyNumberFormat="1" applyFont="1" applyBorder="1" applyAlignment="1">
      <alignment/>
    </xf>
    <xf numFmtId="164" fontId="27" fillId="0" borderId="0" xfId="0" applyNumberFormat="1" applyFont="1" applyAlignment="1">
      <alignment/>
    </xf>
    <xf numFmtId="3" fontId="0" fillId="0" borderId="0" xfId="0" applyNumberFormat="1" applyAlignment="1">
      <alignment horizontal="right"/>
    </xf>
    <xf numFmtId="3" fontId="0" fillId="0" borderId="9" xfId="0" applyNumberFormat="1" applyBorder="1" applyAlignment="1">
      <alignment horizontal="right"/>
    </xf>
    <xf numFmtId="3" fontId="1" fillId="0" borderId="0" xfId="0" applyNumberFormat="1" applyFont="1" applyAlignment="1">
      <alignment horizontal="right"/>
    </xf>
    <xf numFmtId="3" fontId="24" fillId="0" borderId="0" xfId="0" applyNumberFormat="1" applyFont="1" applyBorder="1" applyAlignment="1">
      <alignment/>
    </xf>
    <xf numFmtId="3" fontId="8" fillId="0" borderId="15" xfId="0" applyNumberFormat="1" applyFont="1" applyBorder="1" applyAlignment="1">
      <alignment wrapText="1"/>
    </xf>
    <xf numFmtId="3" fontId="8" fillId="0" borderId="19" xfId="0" applyNumberFormat="1" applyFont="1" applyBorder="1" applyAlignment="1" quotePrefix="1">
      <alignment/>
    </xf>
    <xf numFmtId="3" fontId="34" fillId="0" borderId="9" xfId="0" applyNumberFormat="1" applyFont="1" applyBorder="1" applyAlignment="1">
      <alignment/>
    </xf>
    <xf numFmtId="3" fontId="49" fillId="0" borderId="1" xfId="0" applyNumberFormat="1" applyFont="1" applyBorder="1" applyAlignment="1">
      <alignment horizontal="right"/>
    </xf>
    <xf numFmtId="3" fontId="50" fillId="0" borderId="0" xfId="0" applyNumberFormat="1" applyFont="1" applyAlignment="1">
      <alignment/>
    </xf>
    <xf numFmtId="3" fontId="52" fillId="0" borderId="2" xfId="0" applyNumberFormat="1" applyFont="1" applyBorder="1" applyAlignment="1">
      <alignment/>
    </xf>
    <xf numFmtId="3" fontId="50" fillId="0" borderId="2" xfId="0" applyNumberFormat="1" applyFont="1" applyBorder="1" applyAlignment="1">
      <alignment/>
    </xf>
    <xf numFmtId="3" fontId="49" fillId="0" borderId="2" xfId="0" applyNumberFormat="1" applyFont="1" applyBorder="1" applyAlignment="1">
      <alignment/>
    </xf>
    <xf numFmtId="3" fontId="53" fillId="0" borderId="2" xfId="0" applyNumberFormat="1" applyFont="1" applyBorder="1" applyAlignment="1">
      <alignment/>
    </xf>
    <xf numFmtId="3" fontId="52" fillId="0" borderId="3" xfId="0" applyNumberFormat="1" applyFont="1" applyBorder="1" applyAlignment="1">
      <alignment/>
    </xf>
    <xf numFmtId="3" fontId="52" fillId="0" borderId="27" xfId="0" applyNumberFormat="1" applyFont="1" applyBorder="1" applyAlignment="1">
      <alignment/>
    </xf>
    <xf numFmtId="3" fontId="54" fillId="0" borderId="11" xfId="0" applyNumberFormat="1" applyFont="1" applyBorder="1" applyAlignment="1">
      <alignment/>
    </xf>
    <xf numFmtId="3" fontId="51" fillId="0" borderId="5" xfId="0" applyNumberFormat="1" applyFont="1" applyBorder="1" applyAlignment="1">
      <alignment horizontal="center"/>
    </xf>
    <xf numFmtId="3" fontId="54" fillId="0" borderId="5" xfId="0" applyNumberFormat="1" applyFont="1" applyBorder="1" applyAlignment="1">
      <alignment/>
    </xf>
    <xf numFmtId="3" fontId="40" fillId="0" borderId="4" xfId="0" applyNumberFormat="1" applyFont="1" applyBorder="1" applyAlignment="1">
      <alignment horizontal="center"/>
    </xf>
    <xf numFmtId="3" fontId="57" fillId="0" borderId="1" xfId="0" applyNumberFormat="1" applyFont="1" applyBorder="1" applyAlignment="1">
      <alignment horizontal="center"/>
    </xf>
    <xf numFmtId="3" fontId="57" fillId="0" borderId="1" xfId="0" applyNumberFormat="1" applyFont="1" applyBorder="1" applyAlignment="1">
      <alignment horizontal="right"/>
    </xf>
    <xf numFmtId="3" fontId="40" fillId="0" borderId="7" xfId="0" applyNumberFormat="1" applyFont="1" applyBorder="1" applyAlignment="1">
      <alignment/>
    </xf>
    <xf numFmtId="3" fontId="40" fillId="0" borderId="2" xfId="0" applyNumberFormat="1" applyFont="1" applyBorder="1" applyAlignment="1">
      <alignment horizontal="center"/>
    </xf>
    <xf numFmtId="3" fontId="40" fillId="0" borderId="2" xfId="0" applyNumberFormat="1" applyFont="1" applyBorder="1" applyAlignment="1">
      <alignment/>
    </xf>
    <xf numFmtId="3" fontId="41" fillId="0" borderId="7" xfId="0" applyNumberFormat="1" applyFont="1" applyBorder="1" applyAlignment="1">
      <alignment/>
    </xf>
    <xf numFmtId="3" fontId="41" fillId="0" borderId="2" xfId="0" applyNumberFormat="1" applyFont="1" applyBorder="1" applyAlignment="1">
      <alignment horizontal="center"/>
    </xf>
    <xf numFmtId="3" fontId="41" fillId="0" borderId="2" xfId="0" applyNumberFormat="1" applyFont="1" applyBorder="1" applyAlignment="1">
      <alignment/>
    </xf>
    <xf numFmtId="37" fontId="41" fillId="0" borderId="2" xfId="0" applyNumberFormat="1" applyFont="1" applyBorder="1" applyAlignment="1">
      <alignment/>
    </xf>
    <xf numFmtId="3" fontId="55" fillId="0" borderId="7" xfId="0" applyNumberFormat="1" applyFont="1" applyBorder="1" applyAlignment="1">
      <alignment/>
    </xf>
    <xf numFmtId="3" fontId="57" fillId="0" borderId="2" xfId="0" applyNumberFormat="1" applyFont="1" applyBorder="1" applyAlignment="1">
      <alignment horizontal="center"/>
    </xf>
    <xf numFmtId="3" fontId="57" fillId="0" borderId="2" xfId="0" applyNumberFormat="1" applyFont="1" applyBorder="1" applyAlignment="1">
      <alignment/>
    </xf>
    <xf numFmtId="3" fontId="40" fillId="0" borderId="7" xfId="0" applyNumberFormat="1" applyFont="1" applyBorder="1" applyAlignment="1">
      <alignment horizontal="center"/>
    </xf>
    <xf numFmtId="3" fontId="41" fillId="0" borderId="7" xfId="0" applyNumberFormat="1" applyFont="1" applyBorder="1" applyAlignment="1">
      <alignment horizontal="center"/>
    </xf>
    <xf numFmtId="3" fontId="13" fillId="0" borderId="7" xfId="0" applyNumberFormat="1" applyFont="1" applyBorder="1" applyAlignment="1">
      <alignment/>
    </xf>
    <xf numFmtId="3" fontId="13" fillId="0" borderId="2" xfId="0" applyNumberFormat="1" applyFont="1" applyBorder="1" applyAlignment="1">
      <alignment horizontal="center"/>
    </xf>
    <xf numFmtId="3" fontId="13" fillId="0" borderId="2" xfId="0" applyNumberFormat="1" applyFont="1" applyBorder="1" applyAlignment="1">
      <alignment/>
    </xf>
    <xf numFmtId="37" fontId="13" fillId="0" borderId="2" xfId="0" applyNumberFormat="1" applyFont="1" applyBorder="1" applyAlignment="1">
      <alignment/>
    </xf>
    <xf numFmtId="3" fontId="41" fillId="0" borderId="7" xfId="0" applyNumberFormat="1" applyFont="1" applyBorder="1" applyAlignment="1" quotePrefix="1">
      <alignment/>
    </xf>
    <xf numFmtId="3" fontId="58" fillId="0" borderId="2" xfId="0" applyNumberFormat="1" applyFont="1" applyBorder="1" applyAlignment="1">
      <alignment horizontal="center"/>
    </xf>
    <xf numFmtId="3" fontId="58" fillId="0" borderId="2" xfId="0" applyNumberFormat="1" applyFont="1" applyBorder="1" applyAlignment="1">
      <alignment/>
    </xf>
    <xf numFmtId="3" fontId="41" fillId="0" borderId="8" xfId="0" applyNumberFormat="1" applyFont="1" applyBorder="1" applyAlignment="1">
      <alignment/>
    </xf>
    <xf numFmtId="3" fontId="41" fillId="0" borderId="20" xfId="0" applyNumberFormat="1" applyFont="1" applyBorder="1" applyAlignment="1">
      <alignment horizontal="center"/>
    </xf>
    <xf numFmtId="3" fontId="58" fillId="0" borderId="20" xfId="0" applyNumberFormat="1" applyFont="1" applyBorder="1" applyAlignment="1">
      <alignment horizontal="center"/>
    </xf>
    <xf numFmtId="3" fontId="58" fillId="0" borderId="20" xfId="0" applyNumberFormat="1" applyFont="1" applyBorder="1" applyAlignment="1">
      <alignment/>
    </xf>
    <xf numFmtId="3" fontId="57" fillId="0" borderId="4" xfId="0" applyNumberFormat="1" applyFont="1" applyBorder="1" applyAlignment="1">
      <alignment horizontal="center"/>
    </xf>
    <xf numFmtId="3" fontId="59" fillId="0" borderId="5" xfId="0" applyNumberFormat="1" applyFont="1" applyBorder="1" applyAlignment="1">
      <alignment horizontal="center"/>
    </xf>
    <xf numFmtId="3" fontId="57" fillId="0" borderId="5" xfId="0" applyNumberFormat="1" applyFont="1" applyBorder="1" applyAlignment="1">
      <alignment/>
    </xf>
    <xf numFmtId="3" fontId="57" fillId="0" borderId="0" xfId="0" applyNumberFormat="1" applyFont="1" applyBorder="1" applyAlignment="1">
      <alignment horizontal="center"/>
    </xf>
    <xf numFmtId="3" fontId="59" fillId="0" borderId="0" xfId="0" applyNumberFormat="1" applyFont="1" applyBorder="1" applyAlignment="1">
      <alignment horizontal="center"/>
    </xf>
    <xf numFmtId="3" fontId="57" fillId="0" borderId="0" xfId="0" applyNumberFormat="1" applyFont="1" applyBorder="1" applyAlignment="1">
      <alignment/>
    </xf>
    <xf numFmtId="3" fontId="57" fillId="0" borderId="25" xfId="0" applyNumberFormat="1" applyFont="1" applyBorder="1" applyAlignment="1">
      <alignment horizontal="left"/>
    </xf>
    <xf numFmtId="3" fontId="40" fillId="0" borderId="1" xfId="0" applyNumberFormat="1" applyFont="1" applyBorder="1" applyAlignment="1">
      <alignment horizontal="center"/>
    </xf>
    <xf numFmtId="3" fontId="57" fillId="0" borderId="7" xfId="0" applyNumberFormat="1" applyFont="1" applyBorder="1" applyAlignment="1">
      <alignment horizontal="left"/>
    </xf>
    <xf numFmtId="3" fontId="57" fillId="0" borderId="5" xfId="0" applyNumberFormat="1" applyFont="1" applyBorder="1" applyAlignment="1">
      <alignment horizontal="center"/>
    </xf>
    <xf numFmtId="3" fontId="13" fillId="0" borderId="0" xfId="0" applyNumberFormat="1" applyFont="1" applyAlignment="1">
      <alignment/>
    </xf>
    <xf numFmtId="3" fontId="41" fillId="0" borderId="0" xfId="0" applyNumberFormat="1" applyFont="1" applyAlignment="1">
      <alignment horizontal="center"/>
    </xf>
    <xf numFmtId="3" fontId="13" fillId="0" borderId="32" xfId="0" applyNumberFormat="1" applyFont="1" applyBorder="1" applyAlignment="1">
      <alignment/>
    </xf>
    <xf numFmtId="3" fontId="11" fillId="0" borderId="0" xfId="0" applyNumberFormat="1" applyFont="1" applyAlignment="1">
      <alignment/>
    </xf>
    <xf numFmtId="3" fontId="12" fillId="0" borderId="0" xfId="0" applyNumberFormat="1" applyFont="1" applyAlignment="1">
      <alignment horizontal="center"/>
    </xf>
    <xf numFmtId="3" fontId="40" fillId="0" borderId="0" xfId="0" applyNumberFormat="1" applyFont="1" applyAlignment="1">
      <alignment/>
    </xf>
    <xf numFmtId="3" fontId="56" fillId="0" borderId="25" xfId="0" applyNumberFormat="1" applyFont="1" applyBorder="1" applyAlignment="1">
      <alignment horizontal="left"/>
    </xf>
    <xf numFmtId="164" fontId="60" fillId="0" borderId="9" xfId="0" applyNumberFormat="1" applyFont="1" applyBorder="1" applyAlignment="1">
      <alignment/>
    </xf>
    <xf numFmtId="3" fontId="61" fillId="0" borderId="15" xfId="0" applyNumberFormat="1" applyFont="1" applyBorder="1" applyAlignment="1">
      <alignment/>
    </xf>
    <xf numFmtId="3" fontId="61" fillId="0" borderId="0" xfId="0" applyNumberFormat="1" applyFont="1" applyBorder="1" applyAlignment="1">
      <alignment/>
    </xf>
    <xf numFmtId="3" fontId="61" fillId="0" borderId="0" xfId="0" applyNumberFormat="1" applyFont="1" applyAlignment="1">
      <alignment/>
    </xf>
    <xf numFmtId="3" fontId="61" fillId="0" borderId="18" xfId="0" applyNumberFormat="1" applyFont="1" applyBorder="1" applyAlignment="1">
      <alignment/>
    </xf>
    <xf numFmtId="165" fontId="48" fillId="0" borderId="0" xfId="0" applyNumberFormat="1" applyFont="1" applyBorder="1" applyAlignment="1">
      <alignment/>
    </xf>
    <xf numFmtId="3" fontId="1" fillId="0" borderId="25" xfId="0" applyNumberFormat="1" applyFont="1" applyBorder="1" applyAlignment="1">
      <alignment horizontal="center"/>
    </xf>
    <xf numFmtId="3" fontId="39" fillId="0" borderId="5" xfId="0" applyNumberFormat="1" applyFont="1" applyBorder="1" applyAlignment="1">
      <alignment/>
    </xf>
    <xf numFmtId="3" fontId="1" fillId="0" borderId="22" xfId="0" applyNumberFormat="1" applyFont="1" applyBorder="1" applyAlignment="1">
      <alignment horizontal="center"/>
    </xf>
    <xf numFmtId="3" fontId="1" fillId="0" borderId="2" xfId="0" applyNumberFormat="1" applyFont="1" applyBorder="1" applyAlignment="1" quotePrefix="1">
      <alignment horizontal="left"/>
    </xf>
    <xf numFmtId="3" fontId="1" fillId="0" borderId="25" xfId="0" applyNumberFormat="1" applyFont="1" applyBorder="1" applyAlignment="1" quotePrefix="1">
      <alignment horizontal="center"/>
    </xf>
    <xf numFmtId="3" fontId="1" fillId="0" borderId="7" xfId="0" applyNumberFormat="1" applyFont="1" applyBorder="1" applyAlignment="1" quotePrefix="1">
      <alignment horizontal="center"/>
    </xf>
    <xf numFmtId="3" fontId="8" fillId="0" borderId="7" xfId="0" applyNumberFormat="1" applyFont="1" applyBorder="1" applyAlignment="1">
      <alignment horizontal="right"/>
    </xf>
    <xf numFmtId="3" fontId="37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3" fontId="62" fillId="0" borderId="25" xfId="0" applyNumberFormat="1" applyFont="1" applyBorder="1" applyAlignment="1">
      <alignment/>
    </xf>
    <xf numFmtId="3" fontId="62" fillId="0" borderId="7" xfId="0" applyNumberFormat="1" applyFont="1" applyBorder="1" applyAlignment="1">
      <alignment/>
    </xf>
    <xf numFmtId="3" fontId="63" fillId="0" borderId="7" xfId="0" applyNumberFormat="1" applyFont="1" applyBorder="1" applyAlignment="1">
      <alignment/>
    </xf>
    <xf numFmtId="3" fontId="62" fillId="0" borderId="8" xfId="0" applyNumberFormat="1" applyFont="1" applyBorder="1" applyAlignment="1">
      <alignment/>
    </xf>
    <xf numFmtId="3" fontId="64" fillId="0" borderId="0" xfId="0" applyNumberFormat="1" applyFont="1" applyBorder="1" applyAlignment="1">
      <alignment/>
    </xf>
    <xf numFmtId="3" fontId="64" fillId="0" borderId="0" xfId="0" applyNumberFormat="1" applyFont="1" applyBorder="1" applyAlignment="1">
      <alignment horizontal="center"/>
    </xf>
    <xf numFmtId="3" fontId="64" fillId="0" borderId="0" xfId="0" applyNumberFormat="1" applyFont="1" applyBorder="1" applyAlignment="1">
      <alignment horizontal="right"/>
    </xf>
    <xf numFmtId="3" fontId="64" fillId="0" borderId="0" xfId="0" applyNumberFormat="1" applyFont="1" applyAlignment="1">
      <alignment/>
    </xf>
    <xf numFmtId="3" fontId="65" fillId="0" borderId="0" xfId="0" applyNumberFormat="1" applyFont="1" applyAlignment="1">
      <alignment/>
    </xf>
    <xf numFmtId="3" fontId="64" fillId="0" borderId="0" xfId="0" applyNumberFormat="1" applyFont="1" applyAlignment="1">
      <alignment horizontal="center"/>
    </xf>
    <xf numFmtId="3" fontId="65" fillId="0" borderId="0" xfId="0" applyNumberFormat="1" applyFont="1" applyBorder="1" applyAlignment="1">
      <alignment/>
    </xf>
    <xf numFmtId="3" fontId="65" fillId="0" borderId="32" xfId="0" applyNumberFormat="1" applyFont="1" applyBorder="1" applyAlignment="1">
      <alignment/>
    </xf>
    <xf numFmtId="3" fontId="66" fillId="0" borderId="0" xfId="0" applyNumberFormat="1" applyFont="1" applyAlignment="1">
      <alignment/>
    </xf>
    <xf numFmtId="3" fontId="1" fillId="0" borderId="23" xfId="0" applyNumberFormat="1" applyFont="1" applyBorder="1" applyAlignment="1" quotePrefix="1">
      <alignment wrapText="1"/>
    </xf>
    <xf numFmtId="37" fontId="8" fillId="0" borderId="7" xfId="0" applyNumberFormat="1" applyFont="1" applyBorder="1" applyAlignment="1">
      <alignment/>
    </xf>
    <xf numFmtId="37" fontId="10" fillId="0" borderId="7" xfId="0" applyNumberFormat="1" applyFont="1" applyBorder="1" applyAlignment="1">
      <alignment/>
    </xf>
    <xf numFmtId="3" fontId="1" fillId="0" borderId="28" xfId="0" applyNumberFormat="1" applyFont="1" applyBorder="1" applyAlignment="1">
      <alignment/>
    </xf>
    <xf numFmtId="3" fontId="67" fillId="0" borderId="10" xfId="0" applyNumberFormat="1" applyFont="1" applyBorder="1" applyAlignment="1">
      <alignment horizontal="center"/>
    </xf>
    <xf numFmtId="3" fontId="67" fillId="0" borderId="6" xfId="0" applyNumberFormat="1" applyFont="1" applyBorder="1" applyAlignment="1">
      <alignment horizontal="center"/>
    </xf>
    <xf numFmtId="3" fontId="67" fillId="0" borderId="8" xfId="0" applyNumberFormat="1" applyFont="1" applyBorder="1" applyAlignment="1">
      <alignment horizontal="center"/>
    </xf>
    <xf numFmtId="3" fontId="68" fillId="0" borderId="25" xfId="0" applyNumberFormat="1" applyFont="1" applyBorder="1" applyAlignment="1" quotePrefix="1">
      <alignment horizontal="center"/>
    </xf>
    <xf numFmtId="3" fontId="68" fillId="0" borderId="25" xfId="0" applyNumberFormat="1" applyFont="1" applyBorder="1" applyAlignment="1">
      <alignment horizontal="center"/>
    </xf>
    <xf numFmtId="3" fontId="68" fillId="0" borderId="25" xfId="0" applyNumberFormat="1" applyFont="1" applyBorder="1" applyAlignment="1">
      <alignment horizontal="right"/>
    </xf>
    <xf numFmtId="3" fontId="68" fillId="0" borderId="25" xfId="0" applyNumberFormat="1" applyFont="1" applyBorder="1" applyAlignment="1">
      <alignment/>
    </xf>
    <xf numFmtId="3" fontId="68" fillId="0" borderId="7" xfId="0" applyNumberFormat="1" applyFont="1" applyBorder="1" applyAlignment="1" quotePrefix="1">
      <alignment horizontal="center"/>
    </xf>
    <xf numFmtId="3" fontId="68" fillId="0" borderId="7" xfId="0" applyNumberFormat="1" applyFont="1" applyBorder="1" applyAlignment="1">
      <alignment horizontal="center"/>
    </xf>
    <xf numFmtId="3" fontId="68" fillId="0" borderId="7" xfId="0" applyNumberFormat="1" applyFont="1" applyBorder="1" applyAlignment="1">
      <alignment horizontal="right"/>
    </xf>
    <xf numFmtId="3" fontId="68" fillId="0" borderId="7" xfId="0" applyNumberFormat="1" applyFont="1" applyBorder="1" applyAlignment="1">
      <alignment/>
    </xf>
    <xf numFmtId="3" fontId="69" fillId="0" borderId="7" xfId="0" applyNumberFormat="1" applyFont="1" applyBorder="1" applyAlignment="1">
      <alignment horizontal="center"/>
    </xf>
    <xf numFmtId="3" fontId="69" fillId="0" borderId="7" xfId="0" applyNumberFormat="1" applyFont="1" applyBorder="1" applyAlignment="1">
      <alignment horizontal="right"/>
    </xf>
    <xf numFmtId="3" fontId="69" fillId="0" borderId="7" xfId="0" applyNumberFormat="1" applyFont="1" applyBorder="1" applyAlignment="1">
      <alignment/>
    </xf>
    <xf numFmtId="3" fontId="68" fillId="0" borderId="8" xfId="0" applyNumberFormat="1" applyFont="1" applyBorder="1" applyAlignment="1">
      <alignment horizontal="center"/>
    </xf>
    <xf numFmtId="3" fontId="68" fillId="0" borderId="6" xfId="0" applyNumberFormat="1" applyFont="1" applyBorder="1" applyAlignment="1">
      <alignment horizontal="center"/>
    </xf>
    <xf numFmtId="3" fontId="24" fillId="0" borderId="0" xfId="0" applyNumberFormat="1" applyFont="1" applyAlignment="1">
      <alignment horizontal="centerContinuous" wrapText="1"/>
    </xf>
    <xf numFmtId="3" fontId="24" fillId="0" borderId="0" xfId="0" applyNumberFormat="1" applyFont="1" applyAlignment="1">
      <alignment horizontal="centerContinuous"/>
    </xf>
    <xf numFmtId="3" fontId="0" fillId="0" borderId="0" xfId="0" applyNumberFormat="1" applyAlignment="1">
      <alignment/>
    </xf>
    <xf numFmtId="164" fontId="32" fillId="0" borderId="0" xfId="0" applyNumberFormat="1" applyFont="1" applyAlignment="1">
      <alignment vertical="center"/>
    </xf>
    <xf numFmtId="3" fontId="1" fillId="0" borderId="18" xfId="0" applyNumberFormat="1" applyFont="1" applyBorder="1" applyAlignment="1">
      <alignment horizontal="center"/>
    </xf>
    <xf numFmtId="3" fontId="1" fillId="0" borderId="15" xfId="0" applyNumberFormat="1" applyFont="1" applyBorder="1" applyAlignment="1">
      <alignment horizontal="center"/>
    </xf>
    <xf numFmtId="3" fontId="1" fillId="0" borderId="26" xfId="0" applyNumberFormat="1" applyFont="1" applyBorder="1" applyAlignment="1">
      <alignment horizontal="center"/>
    </xf>
    <xf numFmtId="3" fontId="13" fillId="0" borderId="0" xfId="0" applyNumberFormat="1" applyFont="1" applyBorder="1" applyAlignment="1">
      <alignment/>
    </xf>
    <xf numFmtId="3" fontId="70" fillId="0" borderId="4" xfId="0" applyNumberFormat="1" applyFont="1" applyBorder="1" applyAlignment="1">
      <alignment horizontal="center" vertical="center"/>
    </xf>
    <xf numFmtId="164" fontId="33" fillId="0" borderId="7" xfId="19" applyNumberFormat="1" applyFont="1" applyBorder="1" applyAlignment="1">
      <alignment/>
    </xf>
    <xf numFmtId="3" fontId="71" fillId="0" borderId="25" xfId="19" applyNumberFormat="1" applyFont="1" applyBorder="1" applyAlignment="1">
      <alignment horizontal="center"/>
    </xf>
    <xf numFmtId="3" fontId="72" fillId="0" borderId="25" xfId="19" applyNumberFormat="1" applyBorder="1" applyAlignment="1">
      <alignment/>
    </xf>
    <xf numFmtId="3" fontId="72" fillId="0" borderId="7" xfId="19" applyNumberFormat="1" applyBorder="1" applyAlignment="1" quotePrefix="1">
      <alignment horizontal="center"/>
    </xf>
    <xf numFmtId="3" fontId="35" fillId="0" borderId="7" xfId="19" applyNumberFormat="1" applyFont="1" applyBorder="1" applyAlignment="1">
      <alignment/>
    </xf>
    <xf numFmtId="3" fontId="47" fillId="0" borderId="7" xfId="19" applyNumberFormat="1" applyFont="1" applyBorder="1" applyAlignment="1">
      <alignment/>
    </xf>
    <xf numFmtId="3" fontId="22" fillId="0" borderId="7" xfId="19" applyNumberFormat="1" applyFont="1" applyBorder="1" applyAlignment="1">
      <alignment horizontal="center"/>
    </xf>
    <xf numFmtId="37" fontId="35" fillId="0" borderId="7" xfId="19" applyNumberFormat="1" applyFont="1" applyBorder="1" applyAlignment="1">
      <alignment/>
    </xf>
    <xf numFmtId="37" fontId="47" fillId="0" borderId="7" xfId="19" applyNumberFormat="1" applyFont="1" applyBorder="1" applyAlignment="1">
      <alignment/>
    </xf>
    <xf numFmtId="3" fontId="72" fillId="0" borderId="7" xfId="19" applyNumberFormat="1" applyFont="1" applyBorder="1" applyAlignment="1">
      <alignment horizontal="center"/>
    </xf>
    <xf numFmtId="164" fontId="73" fillId="0" borderId="7" xfId="19" applyNumberFormat="1" applyFont="1" applyBorder="1" applyAlignment="1">
      <alignment/>
    </xf>
    <xf numFmtId="3" fontId="71" fillId="0" borderId="7" xfId="19" applyNumberFormat="1" applyFont="1" applyBorder="1" applyAlignment="1">
      <alignment horizontal="center"/>
    </xf>
    <xf numFmtId="37" fontId="74" fillId="0" borderId="7" xfId="19" applyNumberFormat="1" applyFont="1" applyBorder="1" applyAlignment="1">
      <alignment/>
    </xf>
    <xf numFmtId="3" fontId="74" fillId="0" borderId="7" xfId="19" applyNumberFormat="1" applyFont="1" applyBorder="1" applyAlignment="1">
      <alignment/>
    </xf>
    <xf numFmtId="3" fontId="72" fillId="0" borderId="7" xfId="19" applyNumberFormat="1" applyBorder="1" applyAlignment="1">
      <alignment/>
    </xf>
    <xf numFmtId="3" fontId="72" fillId="0" borderId="7" xfId="19" applyNumberFormat="1" applyBorder="1" applyAlignment="1">
      <alignment horizontal="center"/>
    </xf>
    <xf numFmtId="37" fontId="74" fillId="0" borderId="7" xfId="19" applyNumberFormat="1" applyFont="1" applyBorder="1" applyAlignment="1">
      <alignment/>
    </xf>
    <xf numFmtId="3" fontId="22" fillId="0" borderId="21" xfId="19" applyNumberFormat="1" applyFont="1" applyBorder="1" applyAlignment="1">
      <alignment horizontal="center"/>
    </xf>
    <xf numFmtId="3" fontId="75" fillId="0" borderId="15" xfId="0" applyNumberFormat="1" applyFont="1" applyBorder="1" applyAlignment="1">
      <alignment/>
    </xf>
    <xf numFmtId="3" fontId="76" fillId="0" borderId="8" xfId="0" applyNumberFormat="1" applyFont="1" applyBorder="1" applyAlignment="1">
      <alignment horizontal="center"/>
    </xf>
    <xf numFmtId="3" fontId="77" fillId="0" borderId="8" xfId="0" applyNumberFormat="1" applyFont="1" applyBorder="1" applyAlignment="1">
      <alignment/>
    </xf>
    <xf numFmtId="3" fontId="32" fillId="0" borderId="12" xfId="0" applyNumberFormat="1" applyFont="1" applyBorder="1" applyAlignment="1">
      <alignment horizontal="center" vertical="center"/>
    </xf>
    <xf numFmtId="164" fontId="78" fillId="0" borderId="7" xfId="19" applyNumberFormat="1" applyFont="1" applyBorder="1" applyAlignment="1">
      <alignment/>
    </xf>
    <xf numFmtId="3" fontId="79" fillId="0" borderId="8" xfId="0" applyNumberFormat="1" applyFont="1" applyBorder="1" applyAlignment="1">
      <alignment horizontal="center"/>
    </xf>
    <xf numFmtId="3" fontId="32" fillId="0" borderId="17" xfId="0" applyNumberFormat="1" applyFont="1" applyBorder="1" applyAlignment="1">
      <alignment horizontal="center" vertical="center"/>
    </xf>
    <xf numFmtId="3" fontId="70" fillId="0" borderId="6" xfId="0" applyNumberFormat="1" applyFont="1" applyBorder="1" applyAlignment="1">
      <alignment horizontal="center" vertical="center" wrapText="1"/>
    </xf>
    <xf numFmtId="3" fontId="6" fillId="0" borderId="0" xfId="0" applyNumberFormat="1" applyFont="1" applyAlignment="1">
      <alignment vertical="center"/>
    </xf>
    <xf numFmtId="164" fontId="67" fillId="0" borderId="8" xfId="19" applyNumberFormat="1" applyFont="1" applyBorder="1" applyAlignment="1">
      <alignment/>
    </xf>
    <xf numFmtId="3" fontId="3" fillId="0" borderId="0" xfId="0" applyNumberFormat="1" applyFont="1" applyAlignment="1">
      <alignment/>
    </xf>
    <xf numFmtId="3" fontId="32" fillId="0" borderId="4" xfId="0" applyNumberFormat="1" applyFont="1" applyBorder="1" applyAlignment="1">
      <alignment horizontal="center" vertical="center"/>
    </xf>
    <xf numFmtId="3" fontId="75" fillId="0" borderId="7" xfId="0" applyNumberFormat="1" applyFont="1" applyBorder="1" applyAlignment="1">
      <alignment/>
    </xf>
    <xf numFmtId="3" fontId="40" fillId="0" borderId="0" xfId="0" applyNumberFormat="1" applyFont="1" applyAlignment="1">
      <alignment horizontal="center"/>
    </xf>
    <xf numFmtId="3" fontId="37" fillId="0" borderId="0" xfId="0" applyNumberFormat="1" applyFont="1" applyAlignment="1">
      <alignment horizontal="left"/>
    </xf>
    <xf numFmtId="164" fontId="80" fillId="0" borderId="0" xfId="0" applyNumberFormat="1" applyFont="1" applyAlignment="1">
      <alignment horizontal="left"/>
    </xf>
    <xf numFmtId="3" fontId="24" fillId="0" borderId="32" xfId="0" applyNumberFormat="1" applyFont="1" applyBorder="1" applyAlignment="1">
      <alignment horizontal="center"/>
    </xf>
    <xf numFmtId="3" fontId="8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3" fontId="1" fillId="0" borderId="13" xfId="0" applyNumberFormat="1" applyFont="1" applyBorder="1" applyAlignment="1">
      <alignment horizontal="center"/>
    </xf>
    <xf numFmtId="3" fontId="1" fillId="0" borderId="33" xfId="0" applyNumberFormat="1" applyFont="1" applyBorder="1" applyAlignment="1">
      <alignment horizontal="center"/>
    </xf>
    <xf numFmtId="3" fontId="1" fillId="0" borderId="12" xfId="0" applyNumberFormat="1" applyFont="1" applyBorder="1" applyAlignment="1" quotePrefix="1">
      <alignment/>
    </xf>
    <xf numFmtId="3" fontId="1" fillId="0" borderId="17" xfId="0" applyNumberFormat="1" applyFont="1" applyBorder="1" applyAlignment="1">
      <alignment horizontal="center"/>
    </xf>
    <xf numFmtId="3" fontId="2" fillId="0" borderId="27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/>
    </xf>
    <xf numFmtId="3" fontId="1" fillId="0" borderId="27" xfId="0" applyNumberFormat="1" applyFont="1" applyBorder="1" applyAlignment="1" quotePrefix="1">
      <alignment/>
    </xf>
    <xf numFmtId="3" fontId="1" fillId="0" borderId="8" xfId="0" applyNumberFormat="1" applyFont="1" applyBorder="1" applyAlignment="1" quotePrefix="1">
      <alignment horizontal="center"/>
    </xf>
    <xf numFmtId="0" fontId="8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left" vertical="top" wrapText="1"/>
    </xf>
    <xf numFmtId="3" fontId="84" fillId="0" borderId="0" xfId="0" applyNumberFormat="1" applyFont="1" applyAlignment="1">
      <alignment horizontal="right"/>
    </xf>
    <xf numFmtId="3" fontId="85" fillId="0" borderId="0" xfId="0" applyNumberFormat="1" applyFont="1" applyAlignment="1">
      <alignment/>
    </xf>
    <xf numFmtId="0" fontId="15" fillId="0" borderId="9" xfId="0" applyFont="1" applyBorder="1" applyAlignment="1">
      <alignment vertical="top" wrapText="1"/>
    </xf>
    <xf numFmtId="3" fontId="87" fillId="0" borderId="0" xfId="0" applyNumberFormat="1" applyFont="1" applyAlignment="1">
      <alignment/>
    </xf>
    <xf numFmtId="3" fontId="88" fillId="0" borderId="5" xfId="0" applyNumberFormat="1" applyFont="1" applyBorder="1" applyAlignment="1">
      <alignment horizontal="center"/>
    </xf>
    <xf numFmtId="3" fontId="2" fillId="0" borderId="25" xfId="0" applyNumberFormat="1" applyFont="1" applyBorder="1" applyAlignment="1">
      <alignment horizontal="center"/>
    </xf>
    <xf numFmtId="3" fontId="85" fillId="0" borderId="7" xfId="0" applyNumberFormat="1" applyFont="1" applyBorder="1" applyAlignment="1">
      <alignment horizontal="center"/>
    </xf>
    <xf numFmtId="3" fontId="85" fillId="0" borderId="2" xfId="0" applyNumberFormat="1" applyFont="1" applyBorder="1" applyAlignment="1">
      <alignment/>
    </xf>
    <xf numFmtId="3" fontId="19" fillId="0" borderId="7" xfId="0" applyNumberFormat="1" applyFont="1" applyBorder="1" applyAlignment="1">
      <alignment horizontal="center"/>
    </xf>
    <xf numFmtId="3" fontId="19" fillId="0" borderId="2" xfId="0" applyNumberFormat="1" applyFont="1" applyBorder="1" applyAlignment="1">
      <alignment/>
    </xf>
    <xf numFmtId="3" fontId="19" fillId="0" borderId="8" xfId="0" applyNumberFormat="1" applyFont="1" applyBorder="1" applyAlignment="1">
      <alignment horizontal="center"/>
    </xf>
    <xf numFmtId="3" fontId="19" fillId="0" borderId="20" xfId="0" applyNumberFormat="1" applyFont="1" applyBorder="1" applyAlignment="1">
      <alignment/>
    </xf>
    <xf numFmtId="3" fontId="19" fillId="0" borderId="0" xfId="0" applyNumberFormat="1" applyFont="1" applyBorder="1" applyAlignment="1">
      <alignment horizontal="center"/>
    </xf>
    <xf numFmtId="3" fontId="19" fillId="0" borderId="0" xfId="0" applyNumberFormat="1" applyFont="1" applyBorder="1" applyAlignment="1">
      <alignment/>
    </xf>
    <xf numFmtId="3" fontId="85" fillId="0" borderId="25" xfId="0" applyNumberFormat="1" applyFont="1" applyBorder="1" applyAlignment="1">
      <alignment horizontal="center"/>
    </xf>
    <xf numFmtId="3" fontId="85" fillId="0" borderId="1" xfId="0" applyNumberFormat="1" applyFont="1" applyBorder="1" applyAlignment="1">
      <alignment/>
    </xf>
    <xf numFmtId="3" fontId="85" fillId="0" borderId="2" xfId="0" applyNumberFormat="1" applyFont="1" applyBorder="1" applyAlignment="1">
      <alignment horizontal="center"/>
    </xf>
    <xf numFmtId="3" fontId="85" fillId="0" borderId="8" xfId="0" applyNumberFormat="1" applyFont="1" applyBorder="1" applyAlignment="1">
      <alignment horizontal="center"/>
    </xf>
    <xf numFmtId="3" fontId="85" fillId="0" borderId="20" xfId="0" applyNumberFormat="1" applyFont="1" applyBorder="1" applyAlignment="1">
      <alignment/>
    </xf>
    <xf numFmtId="3" fontId="85" fillId="0" borderId="20" xfId="0" applyNumberFormat="1" applyFont="1" applyBorder="1" applyAlignment="1">
      <alignment horizontal="center"/>
    </xf>
    <xf numFmtId="3" fontId="89" fillId="0" borderId="0" xfId="0" applyNumberFormat="1" applyFont="1" applyAlignment="1">
      <alignment horizontal="center"/>
    </xf>
    <xf numFmtId="3" fontId="5" fillId="0" borderId="0" xfId="0" applyNumberFormat="1" applyFont="1" applyAlignment="1">
      <alignment horizontal="center"/>
    </xf>
    <xf numFmtId="3" fontId="13" fillId="0" borderId="0" xfId="0" applyNumberFormat="1" applyFont="1" applyBorder="1" applyAlignment="1">
      <alignment horizontal="left"/>
    </xf>
    <xf numFmtId="3" fontId="6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center"/>
    </xf>
    <xf numFmtId="0" fontId="3" fillId="0" borderId="0" xfId="0" applyFont="1" applyBorder="1" applyAlignment="1">
      <alignment horizontal="left" vertical="top" wrapText="1"/>
    </xf>
    <xf numFmtId="0" fontId="86" fillId="0" borderId="0" xfId="0" applyFont="1" applyBorder="1" applyAlignment="1">
      <alignment horizontal="left" vertical="top" wrapText="1"/>
    </xf>
    <xf numFmtId="0" fontId="86" fillId="0" borderId="9" xfId="0" applyFont="1" applyBorder="1" applyAlignment="1">
      <alignment horizontal="left" vertical="top" wrapText="1"/>
    </xf>
    <xf numFmtId="3" fontId="16" fillId="0" borderId="0" xfId="0" applyNumberFormat="1" applyFont="1" applyAlignment="1">
      <alignment horizontal="center"/>
    </xf>
    <xf numFmtId="3" fontId="8" fillId="0" borderId="0" xfId="0" applyNumberFormat="1" applyFont="1" applyAlignment="1">
      <alignment horizontal="center"/>
    </xf>
    <xf numFmtId="3" fontId="37" fillId="0" borderId="0" xfId="0" applyNumberFormat="1" applyFont="1" applyAlignment="1">
      <alignment horizontal="left"/>
    </xf>
    <xf numFmtId="3" fontId="40" fillId="0" borderId="0" xfId="0" applyNumberFormat="1" applyFont="1" applyAlignment="1">
      <alignment horizontal="left"/>
    </xf>
    <xf numFmtId="3" fontId="22" fillId="0" borderId="0" xfId="0" applyNumberFormat="1" applyFont="1" applyAlignment="1">
      <alignment horizontal="center"/>
    </xf>
    <xf numFmtId="3" fontId="24" fillId="0" borderId="0" xfId="0" applyNumberFormat="1" applyFont="1" applyAlignment="1">
      <alignment horizontal="center"/>
    </xf>
    <xf numFmtId="164" fontId="43" fillId="0" borderId="9" xfId="0" applyNumberFormat="1" applyFont="1" applyBorder="1" applyAlignment="1">
      <alignment horizontal="left"/>
    </xf>
    <xf numFmtId="3" fontId="17" fillId="0" borderId="32" xfId="0" applyNumberFormat="1" applyFont="1" applyBorder="1" applyAlignment="1">
      <alignment horizontal="center"/>
    </xf>
    <xf numFmtId="3" fontId="67" fillId="0" borderId="4" xfId="0" applyNumberFormat="1" applyFont="1" applyBorder="1" applyAlignment="1">
      <alignment horizontal="center"/>
    </xf>
    <xf numFmtId="3" fontId="24" fillId="0" borderId="9" xfId="0" applyNumberFormat="1" applyFont="1" applyBorder="1" applyAlignment="1">
      <alignment horizontal="center"/>
    </xf>
    <xf numFmtId="3" fontId="67" fillId="0" borderId="16" xfId="0" applyNumberFormat="1" applyFont="1" applyBorder="1" applyAlignment="1">
      <alignment horizontal="center"/>
    </xf>
    <xf numFmtId="3" fontId="67" fillId="0" borderId="5" xfId="0" applyNumberFormat="1" applyFont="1" applyBorder="1" applyAlignment="1">
      <alignment horizontal="center"/>
    </xf>
    <xf numFmtId="3" fontId="42" fillId="0" borderId="22" xfId="0" applyNumberFormat="1" applyFont="1" applyBorder="1" applyAlignment="1">
      <alignment horizontal="center" wrapText="1"/>
    </xf>
    <xf numFmtId="3" fontId="42" fillId="0" borderId="8" xfId="0" applyNumberFormat="1" applyFont="1" applyBorder="1" applyAlignment="1">
      <alignment horizontal="center"/>
    </xf>
    <xf numFmtId="3" fontId="67" fillId="0" borderId="10" xfId="0" applyNumberFormat="1" applyFont="1" applyBorder="1" applyAlignment="1">
      <alignment horizontal="center" vertical="center"/>
    </xf>
    <xf numFmtId="3" fontId="67" fillId="0" borderId="6" xfId="0" applyNumberFormat="1" applyFont="1" applyBorder="1" applyAlignment="1">
      <alignment horizontal="center" vertical="center"/>
    </xf>
    <xf numFmtId="3" fontId="67" fillId="0" borderId="22" xfId="0" applyNumberFormat="1" applyFont="1" applyBorder="1" applyAlignment="1">
      <alignment horizontal="center"/>
    </xf>
    <xf numFmtId="3" fontId="24" fillId="0" borderId="0" xfId="0" applyNumberFormat="1" applyFont="1" applyBorder="1" applyAlignment="1">
      <alignment horizontal="center"/>
    </xf>
    <xf numFmtId="3" fontId="15" fillId="0" borderId="0" xfId="0" applyNumberFormat="1" applyFont="1" applyAlignment="1">
      <alignment horizontal="center"/>
    </xf>
    <xf numFmtId="164" fontId="26" fillId="2" borderId="0" xfId="0" applyNumberFormat="1" applyFont="1" applyFill="1" applyBorder="1" applyAlignment="1">
      <alignment horizontal="center" vertical="center"/>
    </xf>
    <xf numFmtId="164" fontId="28" fillId="2" borderId="0" xfId="0" applyNumberFormat="1" applyFont="1" applyFill="1" applyBorder="1" applyAlignment="1">
      <alignment horizontal="center" vertical="center"/>
    </xf>
    <xf numFmtId="164" fontId="29" fillId="0" borderId="0" xfId="0" applyNumberFormat="1" applyFont="1" applyBorder="1" applyAlignment="1">
      <alignment horizontal="center"/>
    </xf>
    <xf numFmtId="3" fontId="31" fillId="0" borderId="9" xfId="0" applyNumberFormat="1" applyFont="1" applyBorder="1" applyAlignment="1">
      <alignment horizontal="right"/>
    </xf>
    <xf numFmtId="3" fontId="82" fillId="0" borderId="10" xfId="0" applyNumberFormat="1" applyFont="1" applyBorder="1" applyAlignment="1">
      <alignment horizontal="center" wrapText="1"/>
    </xf>
    <xf numFmtId="0" fontId="72" fillId="0" borderId="6" xfId="0" applyFont="1" applyBorder="1" applyAlignment="1">
      <alignment horizontal="center"/>
    </xf>
    <xf numFmtId="3" fontId="32" fillId="0" borderId="16" xfId="0" applyNumberFormat="1" applyFont="1" applyBorder="1" applyAlignment="1">
      <alignment horizontal="center" vertical="center"/>
    </xf>
    <xf numFmtId="3" fontId="32" fillId="0" borderId="5" xfId="0" applyNumberFormat="1" applyFont="1" applyBorder="1" applyAlignment="1">
      <alignment horizontal="center" vertical="center"/>
    </xf>
    <xf numFmtId="3" fontId="2" fillId="0" borderId="0" xfId="0" applyNumberFormat="1" applyFont="1" applyAlignment="1">
      <alignment horizontal="left"/>
    </xf>
    <xf numFmtId="3" fontId="13" fillId="0" borderId="0" xfId="0" applyNumberFormat="1" applyFont="1" applyAlignment="1">
      <alignment horizontal="center"/>
    </xf>
    <xf numFmtId="0" fontId="0" fillId="0" borderId="0" xfId="0" applyAlignment="1">
      <alignment/>
    </xf>
    <xf numFmtId="3" fontId="46" fillId="0" borderId="0" xfId="0" applyNumberFormat="1" applyFont="1" applyBorder="1" applyAlignment="1">
      <alignment horizontal="left" wrapText="1"/>
    </xf>
    <xf numFmtId="3" fontId="1" fillId="0" borderId="15" xfId="0" applyNumberFormat="1" applyFont="1" applyBorder="1" applyAlignment="1">
      <alignment horizontal="left"/>
    </xf>
    <xf numFmtId="3" fontId="1" fillId="0" borderId="30" xfId="0" applyNumberFormat="1" applyFont="1" applyBorder="1" applyAlignment="1">
      <alignment horizontal="left"/>
    </xf>
    <xf numFmtId="3" fontId="16" fillId="0" borderId="0" xfId="0" applyNumberFormat="1" applyFont="1" applyBorder="1" applyAlignment="1">
      <alignment horizontal="center"/>
    </xf>
    <xf numFmtId="3" fontId="8" fillId="0" borderId="0" xfId="0" applyNumberFormat="1" applyFont="1" applyBorder="1" applyAlignment="1">
      <alignment horizontal="lef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0</xdr:col>
      <xdr:colOff>542925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5429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9525</xdr:rowOff>
    </xdr:from>
    <xdr:to>
      <xdr:col>0</xdr:col>
      <xdr:colOff>542925</xdr:colOff>
      <xdr:row>3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5429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9525</xdr:rowOff>
    </xdr:from>
    <xdr:to>
      <xdr:col>1</xdr:col>
      <xdr:colOff>257175</xdr:colOff>
      <xdr:row>3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800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38100</xdr:rowOff>
    </xdr:from>
    <xdr:to>
      <xdr:col>0</xdr:col>
      <xdr:colOff>619125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6191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85725</xdr:rowOff>
    </xdr:from>
    <xdr:to>
      <xdr:col>0</xdr:col>
      <xdr:colOff>600075</xdr:colOff>
      <xdr:row>4</xdr:row>
      <xdr:rowOff>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0"/>
          <a:ext cx="6000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0</xdr:col>
      <xdr:colOff>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8600"/>
          <a:ext cx="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76200</xdr:rowOff>
    </xdr:from>
    <xdr:to>
      <xdr:col>0</xdr:col>
      <xdr:colOff>0</xdr:colOff>
      <xdr:row>4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20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9525</xdr:rowOff>
    </xdr:from>
    <xdr:to>
      <xdr:col>0</xdr:col>
      <xdr:colOff>628650</xdr:colOff>
      <xdr:row>3</xdr:row>
      <xdr:rowOff>28575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9525"/>
          <a:ext cx="5429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104775</xdr:rowOff>
    </xdr:from>
    <xdr:to>
      <xdr:col>1</xdr:col>
      <xdr:colOff>352425</xdr:colOff>
      <xdr:row>2</xdr:row>
      <xdr:rowOff>161925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8286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5"/>
  <sheetViews>
    <sheetView tabSelected="1" workbookViewId="0" topLeftCell="A1">
      <selection activeCell="D70" sqref="A1:D70"/>
    </sheetView>
  </sheetViews>
  <sheetFormatPr defaultColWidth="9.00390625" defaultRowHeight="21" customHeight="1"/>
  <cols>
    <col min="1" max="1" width="7.125" style="324" customWidth="1"/>
    <col min="2" max="2" width="51.00390625" style="324" customWidth="1"/>
    <col min="3" max="3" width="20.75390625" style="324" customWidth="1"/>
    <col min="4" max="4" width="19.375" style="324" customWidth="1"/>
    <col min="5" max="16384" width="9.125" style="324" customWidth="1"/>
  </cols>
  <sheetData>
    <row r="1" spans="1:4" ht="21" customHeight="1">
      <c r="A1" s="321"/>
      <c r="B1" s="348" t="s">
        <v>639</v>
      </c>
      <c r="C1" s="348"/>
      <c r="D1" s="323" t="s">
        <v>640</v>
      </c>
    </row>
    <row r="2" spans="1:3" ht="21" customHeight="1">
      <c r="A2" s="322"/>
      <c r="B2" s="349" t="s">
        <v>641</v>
      </c>
      <c r="C2" s="349"/>
    </row>
    <row r="3" spans="1:4" ht="21" customHeight="1">
      <c r="A3" s="325" t="s">
        <v>642</v>
      </c>
      <c r="B3" s="350" t="s">
        <v>643</v>
      </c>
      <c r="C3" s="350"/>
      <c r="D3" s="350"/>
    </row>
    <row r="4" spans="1:3" ht="20.25" customHeight="1">
      <c r="A4" s="322" t="s">
        <v>644</v>
      </c>
      <c r="B4" s="322"/>
      <c r="C4" s="322"/>
    </row>
    <row r="5" spans="1:4" ht="32.25" customHeight="1">
      <c r="A5" s="351" t="s">
        <v>645</v>
      </c>
      <c r="B5" s="351"/>
      <c r="C5" s="351"/>
      <c r="D5" s="351"/>
    </row>
    <row r="6" spans="1:4" ht="21" customHeight="1">
      <c r="A6" s="347" t="s">
        <v>557</v>
      </c>
      <c r="B6" s="347"/>
      <c r="C6" s="347"/>
      <c r="D6" s="347"/>
    </row>
    <row r="7" spans="1:4" ht="9.75" customHeight="1">
      <c r="A7" s="3"/>
      <c r="B7" s="3"/>
      <c r="C7" s="3"/>
      <c r="D7" s="3"/>
    </row>
    <row r="8" spans="1:4" ht="21" customHeight="1">
      <c r="A8" s="326" t="s">
        <v>646</v>
      </c>
      <c r="D8" s="5" t="s">
        <v>70</v>
      </c>
    </row>
    <row r="9" spans="1:4" ht="18.75" customHeight="1">
      <c r="A9" s="16" t="s">
        <v>647</v>
      </c>
      <c r="B9" s="17" t="s">
        <v>648</v>
      </c>
      <c r="C9" s="327" t="s">
        <v>649</v>
      </c>
      <c r="D9" s="327" t="s">
        <v>650</v>
      </c>
    </row>
    <row r="10" spans="1:4" ht="18.75" customHeight="1">
      <c r="A10" s="328" t="s">
        <v>651</v>
      </c>
      <c r="B10" s="20" t="s">
        <v>652</v>
      </c>
      <c r="C10" s="20">
        <f>SUM(C11:C15)</f>
        <v>48507639678</v>
      </c>
      <c r="D10" s="20">
        <f>SUM(D11:D15)</f>
        <v>62368076893</v>
      </c>
    </row>
    <row r="11" spans="1:4" ht="18.75" customHeight="1">
      <c r="A11" s="329">
        <v>1</v>
      </c>
      <c r="B11" s="330" t="s">
        <v>653</v>
      </c>
      <c r="C11" s="330">
        <v>2161815493</v>
      </c>
      <c r="D11" s="330">
        <v>1077486858</v>
      </c>
    </row>
    <row r="12" spans="1:4" ht="18.75" customHeight="1">
      <c r="A12" s="329">
        <v>2</v>
      </c>
      <c r="B12" s="330" t="s">
        <v>654</v>
      </c>
      <c r="C12" s="330">
        <v>1400000000</v>
      </c>
      <c r="D12" s="330">
        <v>12363710676</v>
      </c>
    </row>
    <row r="13" spans="1:4" ht="18.75" customHeight="1">
      <c r="A13" s="329">
        <v>3</v>
      </c>
      <c r="B13" s="330" t="s">
        <v>655</v>
      </c>
      <c r="C13" s="330">
        <v>21682435257</v>
      </c>
      <c r="D13" s="330">
        <v>26671575959</v>
      </c>
    </row>
    <row r="14" spans="1:4" ht="18.75" customHeight="1">
      <c r="A14" s="329">
        <v>4</v>
      </c>
      <c r="B14" s="330" t="s">
        <v>656</v>
      </c>
      <c r="C14" s="330">
        <v>22777416250</v>
      </c>
      <c r="D14" s="330">
        <v>21800685797</v>
      </c>
    </row>
    <row r="15" spans="1:4" ht="18.75" customHeight="1">
      <c r="A15" s="329">
        <v>5</v>
      </c>
      <c r="B15" s="330" t="s">
        <v>657</v>
      </c>
      <c r="C15" s="330">
        <v>485972678</v>
      </c>
      <c r="D15" s="330">
        <v>454617603</v>
      </c>
    </row>
    <row r="16" spans="1:4" ht="18.75" customHeight="1">
      <c r="A16" s="21" t="s">
        <v>658</v>
      </c>
      <c r="B16" s="22" t="s">
        <v>659</v>
      </c>
      <c r="C16" s="22">
        <f>C17+C18+C24+C25</f>
        <v>20298788628</v>
      </c>
      <c r="D16" s="22">
        <f>D17+D18+D24+D25</f>
        <v>20520704693</v>
      </c>
    </row>
    <row r="17" spans="1:4" ht="18.75" customHeight="1">
      <c r="A17" s="329">
        <v>1</v>
      </c>
      <c r="B17" s="330" t="s">
        <v>660</v>
      </c>
      <c r="C17" s="330"/>
      <c r="D17" s="330"/>
    </row>
    <row r="18" spans="1:4" ht="18.75" customHeight="1">
      <c r="A18" s="329">
        <v>2</v>
      </c>
      <c r="B18" s="330" t="s">
        <v>661</v>
      </c>
      <c r="C18" s="330">
        <f>SUM(C19:C22)</f>
        <v>20035059648</v>
      </c>
      <c r="D18" s="330">
        <f>SUM(D19:D22)</f>
        <v>20084082425</v>
      </c>
    </row>
    <row r="19" spans="1:4" ht="18.75" customHeight="1">
      <c r="A19" s="329"/>
      <c r="B19" s="113" t="s">
        <v>662</v>
      </c>
      <c r="C19" s="14">
        <v>17349430540</v>
      </c>
      <c r="D19" s="14">
        <v>16437150903</v>
      </c>
    </row>
    <row r="20" spans="1:4" ht="18.75" customHeight="1">
      <c r="A20" s="329"/>
      <c r="B20" s="113" t="s">
        <v>663</v>
      </c>
      <c r="C20" s="14">
        <v>2491083653</v>
      </c>
      <c r="D20" s="14">
        <v>2450330612</v>
      </c>
    </row>
    <row r="21" spans="1:4" ht="18.75" customHeight="1">
      <c r="A21" s="329"/>
      <c r="B21" s="113" t="s">
        <v>664</v>
      </c>
      <c r="C21" s="14"/>
      <c r="D21" s="14"/>
    </row>
    <row r="22" spans="1:4" ht="18.75" customHeight="1">
      <c r="A22" s="329"/>
      <c r="B22" s="113" t="s">
        <v>665</v>
      </c>
      <c r="C22" s="14">
        <v>194545455</v>
      </c>
      <c r="D22" s="14">
        <v>1196600910</v>
      </c>
    </row>
    <row r="23" spans="1:4" ht="18.75" customHeight="1">
      <c r="A23" s="329">
        <v>3</v>
      </c>
      <c r="B23" s="330" t="s">
        <v>666</v>
      </c>
      <c r="C23" s="330"/>
      <c r="D23" s="330"/>
    </row>
    <row r="24" spans="1:4" ht="18.75" customHeight="1">
      <c r="A24" s="329">
        <v>4</v>
      </c>
      <c r="B24" s="330" t="s">
        <v>667</v>
      </c>
      <c r="C24" s="330"/>
      <c r="D24" s="330"/>
    </row>
    <row r="25" spans="1:4" ht="18.75" customHeight="1">
      <c r="A25" s="329">
        <v>5</v>
      </c>
      <c r="B25" s="330" t="s">
        <v>668</v>
      </c>
      <c r="C25" s="330">
        <v>263728980</v>
      </c>
      <c r="D25" s="330">
        <v>436622268</v>
      </c>
    </row>
    <row r="26" spans="1:4" ht="18.75" customHeight="1">
      <c r="A26" s="331" t="s">
        <v>669</v>
      </c>
      <c r="B26" s="332" t="s">
        <v>670</v>
      </c>
      <c r="C26" s="332">
        <f>C10+C16</f>
        <v>68806428306</v>
      </c>
      <c r="D26" s="332">
        <f>D10+D16</f>
        <v>82888781586</v>
      </c>
    </row>
    <row r="27" spans="1:4" ht="18.75" customHeight="1">
      <c r="A27" s="21" t="s">
        <v>671</v>
      </c>
      <c r="B27" s="22" t="s">
        <v>672</v>
      </c>
      <c r="C27" s="22">
        <f>C28+C29</f>
        <v>36701911290</v>
      </c>
      <c r="D27" s="22">
        <f>D28+D29</f>
        <v>36996002421</v>
      </c>
    </row>
    <row r="28" spans="1:4" ht="18.75" customHeight="1">
      <c r="A28" s="329">
        <v>1</v>
      </c>
      <c r="B28" s="330" t="s">
        <v>673</v>
      </c>
      <c r="C28" s="330">
        <v>35000739225</v>
      </c>
      <c r="D28" s="330">
        <v>35327518884</v>
      </c>
    </row>
    <row r="29" spans="1:4" ht="18.75" customHeight="1">
      <c r="A29" s="329">
        <v>2</v>
      </c>
      <c r="B29" s="330" t="s">
        <v>674</v>
      </c>
      <c r="C29" s="330">
        <v>1701172065</v>
      </c>
      <c r="D29" s="330">
        <v>1668483537</v>
      </c>
    </row>
    <row r="30" spans="1:4" ht="18.75" customHeight="1">
      <c r="A30" s="21" t="s">
        <v>675</v>
      </c>
      <c r="B30" s="22" t="s">
        <v>676</v>
      </c>
      <c r="C30" s="22">
        <f>C31+C42</f>
        <v>32104517016</v>
      </c>
      <c r="D30" s="22">
        <f>D31+D42</f>
        <v>45892779165</v>
      </c>
    </row>
    <row r="31" spans="1:4" ht="18.75" customHeight="1">
      <c r="A31" s="329">
        <v>1</v>
      </c>
      <c r="B31" s="330" t="s">
        <v>676</v>
      </c>
      <c r="C31" s="330">
        <f>SUM(C32:C41)</f>
        <v>32104517016</v>
      </c>
      <c r="D31" s="330">
        <f>SUM(D32:D41)</f>
        <v>45892779165</v>
      </c>
    </row>
    <row r="32" spans="1:4" ht="18.75" customHeight="1">
      <c r="A32" s="329"/>
      <c r="B32" s="113" t="s">
        <v>677</v>
      </c>
      <c r="C32" s="14">
        <v>17143300000</v>
      </c>
      <c r="D32" s="14">
        <v>17143300000</v>
      </c>
    </row>
    <row r="33" spans="1:4" ht="18.75" customHeight="1">
      <c r="A33" s="329"/>
      <c r="B33" s="113" t="s">
        <v>678</v>
      </c>
      <c r="C33" s="14">
        <v>0</v>
      </c>
      <c r="D33" s="14">
        <v>0</v>
      </c>
    </row>
    <row r="34" spans="1:4" ht="18.75" customHeight="1">
      <c r="A34" s="329"/>
      <c r="B34" s="113" t="s">
        <v>679</v>
      </c>
      <c r="C34" s="14">
        <v>0</v>
      </c>
      <c r="D34" s="14">
        <v>0</v>
      </c>
    </row>
    <row r="35" spans="1:4" ht="18.75" customHeight="1">
      <c r="A35" s="329"/>
      <c r="B35" s="113" t="s">
        <v>680</v>
      </c>
      <c r="C35" s="14">
        <v>9955505854</v>
      </c>
      <c r="D35" s="14">
        <f>9955505854+10964044000</f>
        <v>20919549854</v>
      </c>
    </row>
    <row r="36" spans="1:4" ht="18.75" customHeight="1" hidden="1">
      <c r="A36" s="329"/>
      <c r="B36" s="113" t="s">
        <v>681</v>
      </c>
      <c r="C36" s="14"/>
      <c r="D36" s="14"/>
    </row>
    <row r="37" spans="1:4" ht="18.75" customHeight="1" hidden="1">
      <c r="A37" s="329"/>
      <c r="B37" s="113" t="s">
        <v>682</v>
      </c>
      <c r="C37" s="14"/>
      <c r="D37" s="14"/>
    </row>
    <row r="38" spans="1:4" ht="18.75" customHeight="1" hidden="1">
      <c r="A38" s="329"/>
      <c r="B38" s="113" t="s">
        <v>679</v>
      </c>
      <c r="C38" s="14"/>
      <c r="D38" s="14"/>
    </row>
    <row r="39" spans="1:4" ht="18.75" customHeight="1" hidden="1">
      <c r="A39" s="329"/>
      <c r="B39" s="113" t="s">
        <v>683</v>
      </c>
      <c r="C39" s="14"/>
      <c r="D39" s="14"/>
    </row>
    <row r="40" spans="1:4" ht="18.75" customHeight="1">
      <c r="A40" s="329"/>
      <c r="B40" s="113" t="s">
        <v>684</v>
      </c>
      <c r="C40" s="14">
        <v>5005711162</v>
      </c>
      <c r="D40" s="14">
        <v>7829929311</v>
      </c>
    </row>
    <row r="41" spans="1:4" ht="18.75" customHeight="1">
      <c r="A41" s="329"/>
      <c r="B41" s="113" t="s">
        <v>685</v>
      </c>
      <c r="C41" s="14">
        <v>0</v>
      </c>
      <c r="D41" s="14">
        <v>0</v>
      </c>
    </row>
    <row r="42" spans="1:4" ht="18.75" customHeight="1">
      <c r="A42" s="329">
        <v>2</v>
      </c>
      <c r="B42" s="330" t="s">
        <v>686</v>
      </c>
      <c r="C42" s="330">
        <f>SUM(C43:C44)</f>
        <v>0</v>
      </c>
      <c r="D42" s="330">
        <f>SUM(D43:D44)</f>
        <v>0</v>
      </c>
    </row>
    <row r="43" spans="1:4" ht="18.75" customHeight="1">
      <c r="A43" s="329"/>
      <c r="B43" s="113" t="s">
        <v>687</v>
      </c>
      <c r="C43" s="14"/>
      <c r="D43" s="14"/>
    </row>
    <row r="44" spans="1:4" ht="18.75" customHeight="1">
      <c r="A44" s="329"/>
      <c r="B44" s="113" t="s">
        <v>688</v>
      </c>
      <c r="C44" s="14"/>
      <c r="D44" s="14"/>
    </row>
    <row r="45" spans="1:4" ht="18.75" customHeight="1">
      <c r="A45" s="333" t="s">
        <v>689</v>
      </c>
      <c r="B45" s="334" t="s">
        <v>690</v>
      </c>
      <c r="C45" s="334">
        <f>C27+C30</f>
        <v>68806428306</v>
      </c>
      <c r="D45" s="334">
        <f>D27+D30</f>
        <v>82888781586</v>
      </c>
    </row>
    <row r="46" spans="1:4" ht="21" customHeight="1">
      <c r="A46" s="335"/>
      <c r="B46" s="336"/>
      <c r="C46" s="336"/>
      <c r="D46" s="336"/>
    </row>
    <row r="47" spans="1:4" ht="21" customHeight="1">
      <c r="A47" s="335"/>
      <c r="B47" s="336"/>
      <c r="C47" s="336"/>
      <c r="D47" s="336"/>
    </row>
    <row r="48" spans="1:2" ht="21" customHeight="1">
      <c r="A48" s="326" t="s">
        <v>691</v>
      </c>
      <c r="B48" s="326" t="s">
        <v>692</v>
      </c>
    </row>
    <row r="49" spans="1:4" ht="21" customHeight="1">
      <c r="A49" s="16" t="s">
        <v>647</v>
      </c>
      <c r="B49" s="17" t="s">
        <v>648</v>
      </c>
      <c r="C49" s="17" t="s">
        <v>63</v>
      </c>
      <c r="D49" s="17" t="s">
        <v>247</v>
      </c>
    </row>
    <row r="50" spans="1:4" ht="21" customHeight="1">
      <c r="A50" s="337">
        <v>1</v>
      </c>
      <c r="B50" s="338" t="s">
        <v>693</v>
      </c>
      <c r="C50" s="338">
        <v>42653584091</v>
      </c>
      <c r="D50" s="338">
        <f>33108140729+42653584091</f>
        <v>75761724820</v>
      </c>
    </row>
    <row r="51" spans="1:4" ht="21" customHeight="1">
      <c r="A51" s="329">
        <v>2</v>
      </c>
      <c r="B51" s="330" t="s">
        <v>694</v>
      </c>
      <c r="C51" s="330">
        <v>18183091</v>
      </c>
      <c r="D51" s="330">
        <f>51621091+18183091</f>
        <v>69804182</v>
      </c>
    </row>
    <row r="52" spans="1:4" ht="21" customHeight="1">
      <c r="A52" s="329">
        <v>3</v>
      </c>
      <c r="B52" s="330" t="s">
        <v>695</v>
      </c>
      <c r="C52" s="330">
        <f>C50-C51</f>
        <v>42635401000</v>
      </c>
      <c r="D52" s="330">
        <f>D50-D51</f>
        <v>75691920638</v>
      </c>
    </row>
    <row r="53" spans="1:4" ht="21" customHeight="1">
      <c r="A53" s="329">
        <v>4</v>
      </c>
      <c r="B53" s="330" t="s">
        <v>696</v>
      </c>
      <c r="C53" s="330">
        <v>31343011802</v>
      </c>
      <c r="D53" s="330">
        <f>25467117135+31343011802</f>
        <v>56810128937</v>
      </c>
    </row>
    <row r="54" spans="1:4" ht="21" customHeight="1">
      <c r="A54" s="329">
        <v>5</v>
      </c>
      <c r="B54" s="330" t="s">
        <v>697</v>
      </c>
      <c r="C54" s="330">
        <f>C52-C53</f>
        <v>11292389198</v>
      </c>
      <c r="D54" s="330">
        <f>D52-D53</f>
        <v>18881791701</v>
      </c>
    </row>
    <row r="55" spans="1:4" ht="21" customHeight="1">
      <c r="A55" s="329">
        <v>6</v>
      </c>
      <c r="B55" s="330" t="s">
        <v>698</v>
      </c>
      <c r="C55" s="330">
        <v>646686713</v>
      </c>
      <c r="D55" s="330">
        <f>114886884+646686713</f>
        <v>761573597</v>
      </c>
    </row>
    <row r="56" spans="1:4" ht="21" customHeight="1">
      <c r="A56" s="329">
        <v>7</v>
      </c>
      <c r="B56" s="330" t="s">
        <v>699</v>
      </c>
      <c r="C56" s="330">
        <v>121288192</v>
      </c>
      <c r="D56" s="330">
        <f>43990425+121288192</f>
        <v>165278617</v>
      </c>
    </row>
    <row r="57" spans="1:4" ht="21" customHeight="1">
      <c r="A57" s="329">
        <v>8</v>
      </c>
      <c r="B57" s="330" t="s">
        <v>700</v>
      </c>
      <c r="C57" s="330">
        <v>2025026918</v>
      </c>
      <c r="D57" s="330">
        <f>2414830204+2025026918</f>
        <v>4439857122</v>
      </c>
    </row>
    <row r="58" spans="1:4" ht="21" customHeight="1">
      <c r="A58" s="329">
        <v>9</v>
      </c>
      <c r="B58" s="330" t="s">
        <v>701</v>
      </c>
      <c r="C58" s="330">
        <v>6025136602</v>
      </c>
      <c r="D58" s="330">
        <f>2845952481+6025136602</f>
        <v>8871089083</v>
      </c>
    </row>
    <row r="59" spans="1:4" ht="21" customHeight="1">
      <c r="A59" s="329">
        <v>10</v>
      </c>
      <c r="B59" s="330" t="s">
        <v>702</v>
      </c>
      <c r="C59" s="330">
        <f>C54+C55-C56-C57-C58</f>
        <v>3767624199</v>
      </c>
      <c r="D59" s="330">
        <f>D54+D55-D56-D57-D58</f>
        <v>6167140476</v>
      </c>
    </row>
    <row r="60" spans="1:4" ht="21" customHeight="1">
      <c r="A60" s="329">
        <v>11</v>
      </c>
      <c r="B60" s="330" t="s">
        <v>703</v>
      </c>
      <c r="C60" s="330"/>
      <c r="D60" s="330">
        <v>17369000</v>
      </c>
    </row>
    <row r="61" spans="1:4" ht="21" customHeight="1">
      <c r="A61" s="329">
        <v>12</v>
      </c>
      <c r="B61" s="330" t="s">
        <v>704</v>
      </c>
      <c r="C61" s="330">
        <v>2000000</v>
      </c>
      <c r="D61" s="330">
        <f>45600+2000000</f>
        <v>2045600</v>
      </c>
    </row>
    <row r="62" spans="1:4" ht="21" customHeight="1">
      <c r="A62" s="329">
        <v>13</v>
      </c>
      <c r="B62" s="330" t="s">
        <v>705</v>
      </c>
      <c r="C62" s="330">
        <f>C60-C61</f>
        <v>-2000000</v>
      </c>
      <c r="D62" s="330">
        <f>D60-D61</f>
        <v>15323400</v>
      </c>
    </row>
    <row r="63" spans="1:4" ht="21" customHeight="1">
      <c r="A63" s="329">
        <v>14</v>
      </c>
      <c r="B63" s="330" t="s">
        <v>706</v>
      </c>
      <c r="C63" s="330">
        <f>C59+C62</f>
        <v>3765624199</v>
      </c>
      <c r="D63" s="330">
        <f>D59+D62</f>
        <v>6182463876</v>
      </c>
    </row>
    <row r="64" spans="1:4" ht="21" customHeight="1">
      <c r="A64" s="329">
        <v>15</v>
      </c>
      <c r="B64" s="330" t="s">
        <v>707</v>
      </c>
      <c r="C64" s="330">
        <f>C63*25%</f>
        <v>941406049.75</v>
      </c>
      <c r="D64" s="330">
        <f>D63*25%</f>
        <v>1545615969</v>
      </c>
    </row>
    <row r="65" spans="1:4" ht="21" customHeight="1">
      <c r="A65" s="329">
        <v>16</v>
      </c>
      <c r="B65" s="330" t="s">
        <v>708</v>
      </c>
      <c r="C65" s="330">
        <f>C63-C64</f>
        <v>2824218149.25</v>
      </c>
      <c r="D65" s="330">
        <f>D63-D64</f>
        <v>4636847907</v>
      </c>
    </row>
    <row r="66" spans="1:4" ht="21" customHeight="1">
      <c r="A66" s="329">
        <v>17</v>
      </c>
      <c r="B66" s="330" t="s">
        <v>709</v>
      </c>
      <c r="C66" s="339">
        <f>C65/1714330</f>
        <v>1647.4180287634235</v>
      </c>
      <c r="D66" s="339">
        <f>D65/1714330</f>
        <v>2704.7580728331186</v>
      </c>
    </row>
    <row r="67" spans="1:4" ht="21" customHeight="1">
      <c r="A67" s="340">
        <v>18</v>
      </c>
      <c r="B67" s="341" t="s">
        <v>710</v>
      </c>
      <c r="C67" s="342">
        <v>500</v>
      </c>
      <c r="D67" s="342">
        <v>1000</v>
      </c>
    </row>
    <row r="69" ht="15.75">
      <c r="C69" s="9" t="s">
        <v>712</v>
      </c>
    </row>
    <row r="70" ht="21" customHeight="1">
      <c r="C70" s="343" t="s">
        <v>711</v>
      </c>
    </row>
    <row r="71" ht="21" customHeight="1">
      <c r="C71" s="343"/>
    </row>
    <row r="75" ht="21" customHeight="1">
      <c r="C75" s="3"/>
    </row>
  </sheetData>
  <mergeCells count="5">
    <mergeCell ref="A6:D6"/>
    <mergeCell ref="B1:C1"/>
    <mergeCell ref="B2:C2"/>
    <mergeCell ref="B3:D3"/>
    <mergeCell ref="A5:D5"/>
  </mergeCells>
  <printOptions/>
  <pageMargins left="0.75" right="0.29" top="0.39" bottom="0.26" header="0.16" footer="0.17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1"/>
  <sheetViews>
    <sheetView workbookViewId="0" topLeftCell="A83">
      <selection activeCell="E109" sqref="E109"/>
    </sheetView>
  </sheetViews>
  <sheetFormatPr defaultColWidth="9.00390625" defaultRowHeight="12.75"/>
  <cols>
    <col min="1" max="1" width="49.375" style="2" customWidth="1"/>
    <col min="2" max="2" width="8.00390625" style="1" customWidth="1"/>
    <col min="3" max="3" width="7.625" style="1" customWidth="1"/>
    <col min="4" max="4" width="17.25390625" style="2" customWidth="1"/>
    <col min="5" max="5" width="17.375" style="2" customWidth="1"/>
    <col min="6" max="7" width="22.875" style="2" hidden="1" customWidth="1"/>
    <col min="8" max="8" width="0.37109375" style="2" hidden="1" customWidth="1"/>
    <col min="9" max="16384" width="9.125" style="2" customWidth="1"/>
  </cols>
  <sheetData>
    <row r="1" spans="1:6" ht="23.25" customHeight="1">
      <c r="A1" s="146" t="s">
        <v>479</v>
      </c>
      <c r="B1" s="38"/>
      <c r="C1" s="355" t="s">
        <v>482</v>
      </c>
      <c r="D1" s="355"/>
      <c r="E1" s="355"/>
      <c r="F1" s="355"/>
    </row>
    <row r="2" spans="1:6" ht="16.5" customHeight="1">
      <c r="A2" s="147" t="s">
        <v>481</v>
      </c>
      <c r="B2" s="38"/>
      <c r="C2" s="356" t="s">
        <v>68</v>
      </c>
      <c r="D2" s="356"/>
      <c r="E2" s="356"/>
      <c r="F2" s="356"/>
    </row>
    <row r="3" spans="1:6" ht="14.25" customHeight="1">
      <c r="A3" s="357" t="s">
        <v>480</v>
      </c>
      <c r="B3" s="357"/>
      <c r="C3" s="357"/>
      <c r="D3" s="357"/>
      <c r="E3" s="357"/>
      <c r="F3" s="357"/>
    </row>
    <row r="4" spans="1:5" ht="27.75" customHeight="1">
      <c r="A4" s="358" t="s">
        <v>105</v>
      </c>
      <c r="B4" s="358"/>
      <c r="C4" s="358"/>
      <c r="D4" s="358"/>
      <c r="E4" s="358"/>
    </row>
    <row r="5" spans="1:5" ht="15" customHeight="1">
      <c r="A5" s="352" t="s">
        <v>556</v>
      </c>
      <c r="B5" s="352"/>
      <c r="C5" s="352"/>
      <c r="D5" s="352"/>
      <c r="E5" s="352"/>
    </row>
    <row r="6" spans="2:5" ht="15.75">
      <c r="B6" s="9"/>
      <c r="C6" s="26"/>
      <c r="E6" s="27" t="s">
        <v>106</v>
      </c>
    </row>
    <row r="7" spans="1:8" ht="17.25" customHeight="1">
      <c r="A7" s="176" t="s">
        <v>107</v>
      </c>
      <c r="B7" s="125" t="s">
        <v>108</v>
      </c>
      <c r="C7" s="125" t="s">
        <v>109</v>
      </c>
      <c r="D7" s="125" t="s">
        <v>483</v>
      </c>
      <c r="E7" s="125" t="s">
        <v>110</v>
      </c>
      <c r="F7" s="17" t="s">
        <v>111</v>
      </c>
      <c r="G7" s="17" t="s">
        <v>112</v>
      </c>
      <c r="H7" s="17"/>
    </row>
    <row r="8" spans="1:8" s="166" customFormat="1" ht="17.25" customHeight="1">
      <c r="A8" s="218" t="s">
        <v>516</v>
      </c>
      <c r="B8" s="177">
        <v>100</v>
      </c>
      <c r="C8" s="177"/>
      <c r="D8" s="178">
        <f>D9+D12+D15+D22+D25</f>
        <v>62368076893</v>
      </c>
      <c r="E8" s="178">
        <f>E9+E12+E15+E22+E25</f>
        <v>51367995253</v>
      </c>
      <c r="F8" s="165" t="e">
        <f>F9+F12+F15+F22+F25+#REF!</f>
        <v>#REF!</v>
      </c>
      <c r="G8" s="165" t="e">
        <f>G9+G12+G15+G22+G25+#REF!</f>
        <v>#REF!</v>
      </c>
      <c r="H8" s="165" t="e">
        <f>H9+H12+H15+H22+H25+#REF!</f>
        <v>#REF!</v>
      </c>
    </row>
    <row r="9" spans="1:8" s="166" customFormat="1" ht="17.25" customHeight="1">
      <c r="A9" s="179" t="s">
        <v>113</v>
      </c>
      <c r="B9" s="180">
        <v>110</v>
      </c>
      <c r="C9" s="180"/>
      <c r="D9" s="181">
        <f>D10+D11</f>
        <v>1077486858</v>
      </c>
      <c r="E9" s="181">
        <f>E10+E11</f>
        <v>4828411334</v>
      </c>
      <c r="F9" s="167" t="e">
        <f>F10+F11+#REF!</f>
        <v>#REF!</v>
      </c>
      <c r="G9" s="167" t="e">
        <f>G10+G11+#REF!</f>
        <v>#REF!</v>
      </c>
      <c r="H9" s="167" t="e">
        <f>H10+H11+#REF!</f>
        <v>#REF!</v>
      </c>
    </row>
    <row r="10" spans="1:8" s="166" customFormat="1" ht="17.25" customHeight="1">
      <c r="A10" s="182" t="s">
        <v>114</v>
      </c>
      <c r="B10" s="183">
        <v>111</v>
      </c>
      <c r="C10" s="183" t="s">
        <v>115</v>
      </c>
      <c r="D10" s="184">
        <f>TMBC!C167</f>
        <v>1077486858</v>
      </c>
      <c r="E10" s="184">
        <v>4828411334</v>
      </c>
      <c r="F10" s="168">
        <v>241018495</v>
      </c>
      <c r="G10" s="168">
        <v>157167058</v>
      </c>
      <c r="H10" s="168">
        <v>1814674</v>
      </c>
    </row>
    <row r="11" spans="1:8" s="166" customFormat="1" ht="17.25" customHeight="1">
      <c r="A11" s="182" t="s">
        <v>116</v>
      </c>
      <c r="B11" s="183">
        <v>112</v>
      </c>
      <c r="C11" s="183"/>
      <c r="D11" s="184">
        <v>0</v>
      </c>
      <c r="E11" s="184">
        <v>0</v>
      </c>
      <c r="F11" s="168">
        <f>226062951+18952683+300000000+9217260+239603804+3276000000</f>
        <v>4069836698</v>
      </c>
      <c r="G11" s="168">
        <f>277752365+51108405+300000000+8764275+39760730+3526000000</f>
        <v>4203385775</v>
      </c>
      <c r="H11" s="168">
        <f>745811821+24986919+2160000000+46000000+8439308+39760730+3626000000</f>
        <v>6650998778</v>
      </c>
    </row>
    <row r="12" spans="1:8" s="166" customFormat="1" ht="17.25" customHeight="1">
      <c r="A12" s="179" t="s">
        <v>117</v>
      </c>
      <c r="B12" s="180">
        <v>120</v>
      </c>
      <c r="C12" s="183" t="s">
        <v>118</v>
      </c>
      <c r="D12" s="181">
        <f>D13+D14</f>
        <v>12363710676</v>
      </c>
      <c r="E12" s="181">
        <f>E13+E14</f>
        <v>400000000</v>
      </c>
      <c r="F12" s="167" t="e">
        <f>F13+#REF!+F14</f>
        <v>#REF!</v>
      </c>
      <c r="G12" s="167" t="e">
        <f>G13+#REF!+G14</f>
        <v>#REF!</v>
      </c>
      <c r="H12" s="167" t="e">
        <f>H13+#REF!+H14</f>
        <v>#REF!</v>
      </c>
    </row>
    <row r="13" spans="1:8" s="166" customFormat="1" ht="17.25" customHeight="1">
      <c r="A13" s="182" t="s">
        <v>119</v>
      </c>
      <c r="B13" s="183">
        <v>121</v>
      </c>
      <c r="C13" s="183"/>
      <c r="D13" s="184">
        <v>12363710676</v>
      </c>
      <c r="E13" s="184">
        <v>400000000</v>
      </c>
      <c r="F13" s="168"/>
      <c r="G13" s="168"/>
      <c r="H13" s="168"/>
    </row>
    <row r="14" spans="1:8" s="166" customFormat="1" ht="16.5" customHeight="1" hidden="1">
      <c r="A14" s="182" t="s">
        <v>120</v>
      </c>
      <c r="B14" s="183">
        <v>129</v>
      </c>
      <c r="C14" s="183"/>
      <c r="D14" s="184"/>
      <c r="E14" s="184"/>
      <c r="F14" s="168"/>
      <c r="G14" s="168"/>
      <c r="H14" s="168"/>
    </row>
    <row r="15" spans="1:8" s="166" customFormat="1" ht="17.25" customHeight="1">
      <c r="A15" s="179" t="s">
        <v>121</v>
      </c>
      <c r="B15" s="180">
        <v>130</v>
      </c>
      <c r="C15" s="180"/>
      <c r="D15" s="181">
        <f>D16+D17+D18+D19+D20+D21</f>
        <v>26671575959</v>
      </c>
      <c r="E15" s="181">
        <f>E16+E17+E18+E19+E20+E21</f>
        <v>20086202531</v>
      </c>
      <c r="F15" s="167" t="e">
        <f>F16+F17+F18+F19+F20+F21</f>
        <v>#REF!</v>
      </c>
      <c r="G15" s="167" t="e">
        <f>G16+G17+G18+G19+G20+G21</f>
        <v>#REF!</v>
      </c>
      <c r="H15" s="167" t="e">
        <f>H16+H17+H18+H19+H20+H21</f>
        <v>#REF!</v>
      </c>
    </row>
    <row r="16" spans="1:8" s="166" customFormat="1" ht="17.25" customHeight="1">
      <c r="A16" s="182" t="s">
        <v>122</v>
      </c>
      <c r="B16" s="183">
        <v>131</v>
      </c>
      <c r="C16" s="183"/>
      <c r="D16" s="184">
        <v>26524355510</v>
      </c>
      <c r="E16" s="184">
        <v>23788814516</v>
      </c>
      <c r="F16" s="168">
        <v>12578049321</v>
      </c>
      <c r="G16" s="168">
        <v>10130146218</v>
      </c>
      <c r="H16" s="168">
        <v>11600741663</v>
      </c>
    </row>
    <row r="17" spans="1:8" s="166" customFormat="1" ht="17.25" customHeight="1">
      <c r="A17" s="182" t="s">
        <v>123</v>
      </c>
      <c r="B17" s="183">
        <v>132</v>
      </c>
      <c r="C17" s="183"/>
      <c r="D17" s="184">
        <v>7422089450</v>
      </c>
      <c r="E17" s="184">
        <v>608008692</v>
      </c>
      <c r="F17" s="168">
        <v>469580427</v>
      </c>
      <c r="G17" s="168">
        <v>556031929</v>
      </c>
      <c r="H17" s="168">
        <v>356959933</v>
      </c>
    </row>
    <row r="18" spans="1:8" s="166" customFormat="1" ht="16.5" customHeight="1" hidden="1">
      <c r="A18" s="182" t="s">
        <v>124</v>
      </c>
      <c r="B18" s="183">
        <v>133</v>
      </c>
      <c r="C18" s="183"/>
      <c r="D18" s="184"/>
      <c r="E18" s="184"/>
      <c r="F18" s="168"/>
      <c r="G18" s="168"/>
      <c r="H18" s="168"/>
    </row>
    <row r="19" spans="1:8" s="166" customFormat="1" ht="16.5" customHeight="1" hidden="1">
      <c r="A19" s="182" t="s">
        <v>125</v>
      </c>
      <c r="B19" s="183">
        <v>134</v>
      </c>
      <c r="C19" s="183"/>
      <c r="D19" s="184"/>
      <c r="E19" s="184"/>
      <c r="F19" s="168" t="e">
        <f>#REF!+#REF!</f>
        <v>#REF!</v>
      </c>
      <c r="G19" s="168" t="e">
        <f>#REF!+#REF!</f>
        <v>#REF!</v>
      </c>
      <c r="H19" s="168" t="e">
        <f>#REF!+#REF!</f>
        <v>#REF!</v>
      </c>
    </row>
    <row r="20" spans="1:8" s="166" customFormat="1" ht="17.25" customHeight="1">
      <c r="A20" s="182" t="s">
        <v>126</v>
      </c>
      <c r="B20" s="183">
        <v>135</v>
      </c>
      <c r="C20" s="183" t="s">
        <v>127</v>
      </c>
      <c r="D20" s="184">
        <f>TMBC!C181</f>
        <v>93624542</v>
      </c>
      <c r="E20" s="184">
        <v>34002900</v>
      </c>
      <c r="F20" s="168">
        <f>98071329+850000+24353800+8938385+24542753</f>
        <v>156756267</v>
      </c>
      <c r="G20" s="168">
        <f>81598339+15936400+8814185+37982753</f>
        <v>144331677</v>
      </c>
      <c r="H20" s="168">
        <f>77312507+28581300+8378061+15175353</f>
        <v>129447221</v>
      </c>
    </row>
    <row r="21" spans="1:8" s="166" customFormat="1" ht="17.25" customHeight="1">
      <c r="A21" s="182" t="s">
        <v>128</v>
      </c>
      <c r="B21" s="183">
        <v>139</v>
      </c>
      <c r="C21" s="183"/>
      <c r="D21" s="185">
        <v>-7368493543</v>
      </c>
      <c r="E21" s="185">
        <v>-4344623577</v>
      </c>
      <c r="F21" s="168">
        <v>-447227630</v>
      </c>
      <c r="G21" s="168">
        <v>-447227630</v>
      </c>
      <c r="H21" s="168"/>
    </row>
    <row r="22" spans="1:8" s="166" customFormat="1" ht="17.25" customHeight="1">
      <c r="A22" s="179" t="s">
        <v>129</v>
      </c>
      <c r="B22" s="180">
        <v>140</v>
      </c>
      <c r="C22" s="180"/>
      <c r="D22" s="181">
        <f>SUM(D23:D24)</f>
        <v>21800685797</v>
      </c>
      <c r="E22" s="181">
        <f>SUM(E23:E24)</f>
        <v>25645018323</v>
      </c>
      <c r="F22" s="167">
        <f>SUM(F23:F24)</f>
        <v>-413924000</v>
      </c>
      <c r="G22" s="167">
        <f>SUM(G23:G24)</f>
        <v>-413924000</v>
      </c>
      <c r="H22" s="167">
        <f>SUM(H23:H24)</f>
        <v>0</v>
      </c>
    </row>
    <row r="23" spans="1:8" s="166" customFormat="1" ht="17.25" customHeight="1">
      <c r="A23" s="182" t="s">
        <v>130</v>
      </c>
      <c r="B23" s="183">
        <v>141</v>
      </c>
      <c r="C23" s="183" t="s">
        <v>131</v>
      </c>
      <c r="D23" s="184">
        <f>TMBC!C192</f>
        <v>21800685797</v>
      </c>
      <c r="E23" s="184">
        <v>25645018323</v>
      </c>
      <c r="F23" s="168"/>
      <c r="G23" s="168"/>
      <c r="H23" s="168"/>
    </row>
    <row r="24" spans="1:8" s="166" customFormat="1" ht="17.25" customHeight="1">
      <c r="A24" s="182" t="s">
        <v>569</v>
      </c>
      <c r="B24" s="183">
        <v>149</v>
      </c>
      <c r="C24" s="183"/>
      <c r="D24" s="185"/>
      <c r="E24" s="185"/>
      <c r="F24" s="168">
        <v>-413924000</v>
      </c>
      <c r="G24" s="168">
        <v>-413924000</v>
      </c>
      <c r="H24" s="168"/>
    </row>
    <row r="25" spans="1:8" s="166" customFormat="1" ht="17.25" customHeight="1">
      <c r="A25" s="179" t="s">
        <v>132</v>
      </c>
      <c r="B25" s="180">
        <v>150</v>
      </c>
      <c r="C25" s="180"/>
      <c r="D25" s="181">
        <f>SUM(D26:D29)</f>
        <v>454617603</v>
      </c>
      <c r="E25" s="181">
        <f>SUM(E26:E29)</f>
        <v>408363065</v>
      </c>
      <c r="F25" s="167">
        <f>SUM(F26:F29)</f>
        <v>515531811</v>
      </c>
      <c r="G25" s="167">
        <f>SUM(G26:G29)</f>
        <v>651799394</v>
      </c>
      <c r="H25" s="167">
        <f>SUM(H26:H29)</f>
        <v>713841355</v>
      </c>
    </row>
    <row r="26" spans="1:8" s="166" customFormat="1" ht="16.5" customHeight="1">
      <c r="A26" s="182" t="s">
        <v>133</v>
      </c>
      <c r="B26" s="183">
        <v>151</v>
      </c>
      <c r="C26" s="183"/>
      <c r="D26" s="184">
        <v>146171974</v>
      </c>
      <c r="E26" s="184">
        <v>214811272</v>
      </c>
      <c r="F26" s="168">
        <v>495239811</v>
      </c>
      <c r="G26" s="168">
        <v>624086394</v>
      </c>
      <c r="H26" s="168">
        <v>338743106</v>
      </c>
    </row>
    <row r="27" spans="1:8" s="166" customFormat="1" ht="16.5" customHeight="1">
      <c r="A27" s="182" t="s">
        <v>134</v>
      </c>
      <c r="B27" s="183">
        <v>152</v>
      </c>
      <c r="C27" s="183"/>
      <c r="D27" s="184"/>
      <c r="E27" s="184"/>
      <c r="F27" s="168"/>
      <c r="G27" s="168"/>
      <c r="H27" s="168"/>
    </row>
    <row r="28" spans="1:8" s="166" customFormat="1" ht="16.5" customHeight="1">
      <c r="A28" s="182" t="s">
        <v>135</v>
      </c>
      <c r="B28" s="183">
        <v>154</v>
      </c>
      <c r="C28" s="183" t="s">
        <v>136</v>
      </c>
      <c r="D28" s="184">
        <v>9597053</v>
      </c>
      <c r="E28" s="184">
        <v>0</v>
      </c>
      <c r="F28" s="168"/>
      <c r="G28" s="168"/>
      <c r="H28" s="168"/>
    </row>
    <row r="29" spans="1:8" s="166" customFormat="1" ht="16.5" customHeight="1">
      <c r="A29" s="182" t="s">
        <v>137</v>
      </c>
      <c r="B29" s="183">
        <v>158</v>
      </c>
      <c r="C29" s="183"/>
      <c r="D29" s="184">
        <f>TMBC!C204</f>
        <v>298848576</v>
      </c>
      <c r="E29" s="184">
        <v>193551793</v>
      </c>
      <c r="F29" s="168">
        <v>20292000</v>
      </c>
      <c r="G29" s="168">
        <v>27713000</v>
      </c>
      <c r="H29" s="168">
        <v>375098249</v>
      </c>
    </row>
    <row r="30" spans="1:8" s="166" customFormat="1" ht="17.25" customHeight="1">
      <c r="A30" s="186" t="s">
        <v>515</v>
      </c>
      <c r="B30" s="187">
        <v>200</v>
      </c>
      <c r="C30" s="187"/>
      <c r="D30" s="188">
        <f>D37+D51+D56+D31</f>
        <v>20520704693</v>
      </c>
      <c r="E30" s="188">
        <f>E37+E51+E56+E31</f>
        <v>20437104289</v>
      </c>
      <c r="F30" s="169">
        <f>F37+F51+F56+F57</f>
        <v>6537970346</v>
      </c>
      <c r="G30" s="169">
        <f>G37+G51+G56+G57</f>
        <v>6782346019</v>
      </c>
      <c r="H30" s="169">
        <f>H37+H51+H56+H57</f>
        <v>28302994746</v>
      </c>
    </row>
    <row r="31" spans="1:8" s="166" customFormat="1" ht="17.25" customHeight="1">
      <c r="A31" s="179" t="s">
        <v>138</v>
      </c>
      <c r="B31" s="189">
        <v>210</v>
      </c>
      <c r="C31" s="190"/>
      <c r="D31" s="179">
        <f>SUM(D32:D36)</f>
        <v>0</v>
      </c>
      <c r="E31" s="179">
        <f>SUM(E32:E36)</f>
        <v>0</v>
      </c>
      <c r="F31" s="169"/>
      <c r="G31" s="169"/>
      <c r="H31" s="169"/>
    </row>
    <row r="32" spans="1:8" s="166" customFormat="1" ht="17.25" customHeight="1">
      <c r="A32" s="182" t="s">
        <v>139</v>
      </c>
      <c r="B32" s="190">
        <v>211</v>
      </c>
      <c r="C32" s="190"/>
      <c r="D32" s="182">
        <v>0</v>
      </c>
      <c r="E32" s="182"/>
      <c r="F32" s="169"/>
      <c r="G32" s="169"/>
      <c r="H32" s="169"/>
    </row>
    <row r="33" spans="1:8" s="166" customFormat="1" ht="16.5" customHeight="1" hidden="1">
      <c r="A33" s="182" t="s">
        <v>140</v>
      </c>
      <c r="B33" s="190">
        <v>212</v>
      </c>
      <c r="C33" s="190"/>
      <c r="D33" s="182"/>
      <c r="E33" s="182"/>
      <c r="F33" s="169"/>
      <c r="G33" s="169"/>
      <c r="H33" s="169"/>
    </row>
    <row r="34" spans="1:8" s="166" customFormat="1" ht="16.5" customHeight="1" hidden="1">
      <c r="A34" s="182" t="s">
        <v>141</v>
      </c>
      <c r="B34" s="190">
        <v>213</v>
      </c>
      <c r="C34" s="190" t="s">
        <v>142</v>
      </c>
      <c r="D34" s="182"/>
      <c r="E34" s="182"/>
      <c r="F34" s="169"/>
      <c r="G34" s="169"/>
      <c r="H34" s="169"/>
    </row>
    <row r="35" spans="1:8" s="166" customFormat="1" ht="16.5" customHeight="1" hidden="1">
      <c r="A35" s="182" t="s">
        <v>143</v>
      </c>
      <c r="B35" s="190">
        <v>214</v>
      </c>
      <c r="C35" s="190" t="s">
        <v>144</v>
      </c>
      <c r="D35" s="182"/>
      <c r="E35" s="182"/>
      <c r="F35" s="169"/>
      <c r="G35" s="169"/>
      <c r="H35" s="169"/>
    </row>
    <row r="36" spans="1:8" s="166" customFormat="1" ht="16.5" customHeight="1" hidden="1">
      <c r="A36" s="182" t="s">
        <v>145</v>
      </c>
      <c r="B36" s="190">
        <v>219</v>
      </c>
      <c r="C36" s="190"/>
      <c r="D36" s="182"/>
      <c r="E36" s="182"/>
      <c r="F36" s="169"/>
      <c r="G36" s="169"/>
      <c r="H36" s="169"/>
    </row>
    <row r="37" spans="1:8" s="166" customFormat="1" ht="17.25" customHeight="1">
      <c r="A37" s="179" t="s">
        <v>146</v>
      </c>
      <c r="B37" s="180">
        <v>220</v>
      </c>
      <c r="C37" s="180"/>
      <c r="D37" s="181">
        <f>D38+D41+D44+D47</f>
        <v>20084082425</v>
      </c>
      <c r="E37" s="181">
        <f>E38+E41+E44+E47</f>
        <v>20285037289</v>
      </c>
      <c r="F37" s="167">
        <f>F38+F41+F44</f>
        <v>5000740666</v>
      </c>
      <c r="G37" s="167">
        <f>G38+G41+G44</f>
        <v>5079948339</v>
      </c>
      <c r="H37" s="167">
        <f>H38+H41+H44</f>
        <v>4991375091</v>
      </c>
    </row>
    <row r="38" spans="1:8" s="166" customFormat="1" ht="17.25" customHeight="1">
      <c r="A38" s="182" t="s">
        <v>147</v>
      </c>
      <c r="B38" s="183">
        <v>221</v>
      </c>
      <c r="C38" s="183" t="s">
        <v>148</v>
      </c>
      <c r="D38" s="184">
        <f>D39+D40</f>
        <v>16437150903</v>
      </c>
      <c r="E38" s="184">
        <v>17569862413</v>
      </c>
      <c r="F38" s="168">
        <f>F39+F40</f>
        <v>5000740666</v>
      </c>
      <c r="G38" s="168">
        <f>G39+G40</f>
        <v>5079948339</v>
      </c>
      <c r="H38" s="168">
        <f>H39+H40</f>
        <v>4991375091</v>
      </c>
    </row>
    <row r="39" spans="1:8" s="166" customFormat="1" ht="17.25" customHeight="1">
      <c r="A39" s="191" t="s">
        <v>149</v>
      </c>
      <c r="B39" s="192">
        <v>222</v>
      </c>
      <c r="C39" s="192"/>
      <c r="D39" s="193">
        <v>45167750730</v>
      </c>
      <c r="E39" s="193">
        <v>44311639364</v>
      </c>
      <c r="F39" s="170">
        <v>14259282718</v>
      </c>
      <c r="G39" s="170">
        <v>14623274582</v>
      </c>
      <c r="H39" s="168">
        <v>14581374693</v>
      </c>
    </row>
    <row r="40" spans="1:8" s="166" customFormat="1" ht="17.25" customHeight="1">
      <c r="A40" s="191" t="s">
        <v>150</v>
      </c>
      <c r="B40" s="192">
        <v>223</v>
      </c>
      <c r="C40" s="192"/>
      <c r="D40" s="194">
        <v>-28730599827</v>
      </c>
      <c r="E40" s="194">
        <v>-26741776951</v>
      </c>
      <c r="F40" s="170">
        <v>-9258542052</v>
      </c>
      <c r="G40" s="170">
        <v>-9543326243</v>
      </c>
      <c r="H40" s="170">
        <v>-9589999602</v>
      </c>
    </row>
    <row r="41" spans="1:8" s="166" customFormat="1" ht="16.5" customHeight="1" hidden="1">
      <c r="A41" s="182" t="s">
        <v>151</v>
      </c>
      <c r="B41" s="183">
        <v>224</v>
      </c>
      <c r="C41" s="183" t="s">
        <v>152</v>
      </c>
      <c r="D41" s="184">
        <f>D42-D43</f>
        <v>0</v>
      </c>
      <c r="E41" s="184">
        <f>E42-E43</f>
        <v>0</v>
      </c>
      <c r="F41" s="168"/>
      <c r="G41" s="168"/>
      <c r="H41" s="168"/>
    </row>
    <row r="42" spans="1:8" s="166" customFormat="1" ht="16.5" customHeight="1" hidden="1">
      <c r="A42" s="191" t="s">
        <v>149</v>
      </c>
      <c r="B42" s="192">
        <v>225</v>
      </c>
      <c r="C42" s="192"/>
      <c r="D42" s="193"/>
      <c r="E42" s="193"/>
      <c r="F42" s="170"/>
      <c r="G42" s="170"/>
      <c r="H42" s="170"/>
    </row>
    <row r="43" spans="1:8" s="166" customFormat="1" ht="16.5" customHeight="1" hidden="1">
      <c r="A43" s="191" t="s">
        <v>150</v>
      </c>
      <c r="B43" s="192">
        <v>226</v>
      </c>
      <c r="C43" s="192"/>
      <c r="D43" s="193"/>
      <c r="E43" s="193"/>
      <c r="F43" s="170"/>
      <c r="G43" s="170"/>
      <c r="H43" s="170"/>
    </row>
    <row r="44" spans="1:8" s="166" customFormat="1" ht="17.25" customHeight="1">
      <c r="A44" s="182" t="s">
        <v>153</v>
      </c>
      <c r="B44" s="183">
        <v>227</v>
      </c>
      <c r="C44" s="183" t="s">
        <v>154</v>
      </c>
      <c r="D44" s="184">
        <f>D45+D46</f>
        <v>2450330612</v>
      </c>
      <c r="E44" s="184">
        <v>2531836694</v>
      </c>
      <c r="F44" s="168"/>
      <c r="G44" s="168"/>
      <c r="H44" s="168"/>
    </row>
    <row r="45" spans="1:8" s="166" customFormat="1" ht="17.25" customHeight="1">
      <c r="A45" s="191" t="s">
        <v>149</v>
      </c>
      <c r="B45" s="192">
        <v>228</v>
      </c>
      <c r="C45" s="192"/>
      <c r="D45" s="193">
        <v>3038689253</v>
      </c>
      <c r="E45" s="193">
        <v>3038689253</v>
      </c>
      <c r="F45" s="170"/>
      <c r="G45" s="170"/>
      <c r="H45" s="170"/>
    </row>
    <row r="46" spans="1:8" s="166" customFormat="1" ht="17.25" customHeight="1">
      <c r="A46" s="191" t="s">
        <v>150</v>
      </c>
      <c r="B46" s="192">
        <v>229</v>
      </c>
      <c r="C46" s="192"/>
      <c r="D46" s="194">
        <v>-588358641</v>
      </c>
      <c r="E46" s="194">
        <v>-506852559</v>
      </c>
      <c r="F46" s="170"/>
      <c r="G46" s="170"/>
      <c r="H46" s="170"/>
    </row>
    <row r="47" spans="1:8" s="166" customFormat="1" ht="17.25" customHeight="1">
      <c r="A47" s="182" t="s">
        <v>155</v>
      </c>
      <c r="B47" s="192">
        <v>230</v>
      </c>
      <c r="C47" s="183" t="s">
        <v>156</v>
      </c>
      <c r="D47" s="184">
        <f>TMBC!C265</f>
        <v>1196600910</v>
      </c>
      <c r="E47" s="184">
        <v>183338182</v>
      </c>
      <c r="F47" s="170"/>
      <c r="G47" s="170"/>
      <c r="H47" s="170"/>
    </row>
    <row r="48" spans="1:8" s="166" customFormat="1" ht="17.25" customHeight="1">
      <c r="A48" s="179" t="s">
        <v>157</v>
      </c>
      <c r="B48" s="180">
        <v>240</v>
      </c>
      <c r="C48" s="180" t="s">
        <v>158</v>
      </c>
      <c r="D48" s="181">
        <f>D49+D50</f>
        <v>0</v>
      </c>
      <c r="E48" s="181">
        <f>E49+E50</f>
        <v>0</v>
      </c>
      <c r="F48" s="170"/>
      <c r="G48" s="170"/>
      <c r="H48" s="170"/>
    </row>
    <row r="49" spans="1:8" s="166" customFormat="1" ht="16.5" customHeight="1" hidden="1">
      <c r="A49" s="195" t="s">
        <v>159</v>
      </c>
      <c r="B49" s="192">
        <v>241</v>
      </c>
      <c r="C49" s="183"/>
      <c r="D49" s="184"/>
      <c r="E49" s="184"/>
      <c r="F49" s="170"/>
      <c r="G49" s="170"/>
      <c r="H49" s="170"/>
    </row>
    <row r="50" spans="1:8" s="166" customFormat="1" ht="16.5" customHeight="1" hidden="1">
      <c r="A50" s="195" t="s">
        <v>160</v>
      </c>
      <c r="B50" s="192">
        <v>242</v>
      </c>
      <c r="C50" s="183"/>
      <c r="D50" s="184"/>
      <c r="E50" s="184"/>
      <c r="F50" s="170"/>
      <c r="G50" s="170"/>
      <c r="H50" s="170"/>
    </row>
    <row r="51" spans="1:8" s="166" customFormat="1" ht="17.25" customHeight="1">
      <c r="A51" s="179" t="s">
        <v>161</v>
      </c>
      <c r="B51" s="180">
        <v>250</v>
      </c>
      <c r="C51" s="180"/>
      <c r="D51" s="181"/>
      <c r="E51" s="181">
        <f>SUM(E52:E55)</f>
        <v>0</v>
      </c>
      <c r="F51" s="167">
        <f>SUM(F52:F55)</f>
        <v>1537229680</v>
      </c>
      <c r="G51" s="167">
        <f>SUM(G52:G55)</f>
        <v>1537229680</v>
      </c>
      <c r="H51" s="167">
        <f>SUM(H52:H55)</f>
        <v>21084287320</v>
      </c>
    </row>
    <row r="52" spans="1:8" s="166" customFormat="1" ht="16.5" customHeight="1" hidden="1">
      <c r="A52" s="182" t="s">
        <v>162</v>
      </c>
      <c r="B52" s="183">
        <v>251</v>
      </c>
      <c r="C52" s="183"/>
      <c r="D52" s="184"/>
      <c r="E52" s="184"/>
      <c r="F52" s="168"/>
      <c r="G52" s="168"/>
      <c r="H52" s="168"/>
    </row>
    <row r="53" spans="1:8" s="166" customFormat="1" ht="16.5" customHeight="1" hidden="1">
      <c r="A53" s="182" t="s">
        <v>163</v>
      </c>
      <c r="B53" s="183">
        <v>252</v>
      </c>
      <c r="C53" s="183"/>
      <c r="D53" s="184"/>
      <c r="E53" s="184"/>
      <c r="F53" s="168">
        <f>519976500-300146820</f>
        <v>219829680</v>
      </c>
      <c r="G53" s="168">
        <f>519976500-300146820</f>
        <v>219829680</v>
      </c>
      <c r="H53" s="168">
        <f>20067034140-300146820</f>
        <v>19766887320</v>
      </c>
    </row>
    <row r="54" spans="1:8" s="166" customFormat="1" ht="17.25" customHeight="1">
      <c r="A54" s="182" t="s">
        <v>164</v>
      </c>
      <c r="B54" s="183">
        <v>258</v>
      </c>
      <c r="C54" s="183" t="s">
        <v>165</v>
      </c>
      <c r="D54" s="184">
        <v>0</v>
      </c>
      <c r="E54" s="184">
        <v>0</v>
      </c>
      <c r="F54" s="168">
        <v>1317400000</v>
      </c>
      <c r="G54" s="168">
        <v>1317400000</v>
      </c>
      <c r="H54" s="168">
        <v>1317400000</v>
      </c>
    </row>
    <row r="55" spans="1:8" s="166" customFormat="1" ht="16.5" customHeight="1" hidden="1">
      <c r="A55" s="182" t="s">
        <v>166</v>
      </c>
      <c r="B55" s="183">
        <v>259</v>
      </c>
      <c r="C55" s="183"/>
      <c r="D55" s="184"/>
      <c r="E55" s="184"/>
      <c r="F55" s="168"/>
      <c r="G55" s="168"/>
      <c r="H55" s="168"/>
    </row>
    <row r="56" spans="1:8" s="166" customFormat="1" ht="17.25" customHeight="1">
      <c r="A56" s="179" t="s">
        <v>167</v>
      </c>
      <c r="B56" s="180">
        <v>260</v>
      </c>
      <c r="C56" s="196"/>
      <c r="D56" s="181">
        <f>SUM(D57:D59)</f>
        <v>436622268</v>
      </c>
      <c r="E56" s="181">
        <f>SUM(E57:E59)</f>
        <v>152067000</v>
      </c>
      <c r="F56" s="167"/>
      <c r="G56" s="167">
        <v>165168000</v>
      </c>
      <c r="H56" s="167">
        <f>367677035+1859655300</f>
        <v>2227332335</v>
      </c>
    </row>
    <row r="57" spans="1:8" s="166" customFormat="1" ht="15.75" customHeight="1">
      <c r="A57" s="182" t="s">
        <v>168</v>
      </c>
      <c r="B57" s="183">
        <v>261</v>
      </c>
      <c r="C57" s="183" t="s">
        <v>169</v>
      </c>
      <c r="D57" s="184">
        <v>436622268</v>
      </c>
      <c r="E57" s="184">
        <v>152067000</v>
      </c>
      <c r="F57" s="171"/>
      <c r="G57" s="171"/>
      <c r="H57" s="171"/>
    </row>
    <row r="58" spans="1:8" s="166" customFormat="1" ht="15.75" customHeight="1">
      <c r="A58" s="182" t="s">
        <v>170</v>
      </c>
      <c r="B58" s="183">
        <v>262</v>
      </c>
      <c r="C58" s="183" t="s">
        <v>171</v>
      </c>
      <c r="D58" s="197"/>
      <c r="E58" s="197"/>
      <c r="F58" s="172"/>
      <c r="G58" s="172"/>
      <c r="H58" s="172"/>
    </row>
    <row r="59" spans="1:8" s="166" customFormat="1" ht="15.75" customHeight="1">
      <c r="A59" s="198" t="s">
        <v>172</v>
      </c>
      <c r="B59" s="199">
        <v>268</v>
      </c>
      <c r="C59" s="200"/>
      <c r="D59" s="201"/>
      <c r="E59" s="201"/>
      <c r="F59" s="172"/>
      <c r="G59" s="172"/>
      <c r="H59" s="172"/>
    </row>
    <row r="60" spans="1:8" s="166" customFormat="1" ht="17.25" customHeight="1">
      <c r="A60" s="202" t="s">
        <v>173</v>
      </c>
      <c r="B60" s="211">
        <v>270</v>
      </c>
      <c r="C60" s="203"/>
      <c r="D60" s="204">
        <f>D30+D8</f>
        <v>82888781586</v>
      </c>
      <c r="E60" s="204">
        <f>E30+E8</f>
        <v>71805099542</v>
      </c>
      <c r="F60" s="173" t="e">
        <f>F30+F8</f>
        <v>#REF!</v>
      </c>
      <c r="G60" s="173" t="e">
        <f>G30+G8</f>
        <v>#REF!</v>
      </c>
      <c r="H60" s="173" t="e">
        <f>H30+H8</f>
        <v>#REF!</v>
      </c>
    </row>
    <row r="61" spans="1:8" s="166" customFormat="1" ht="17.25" customHeight="1">
      <c r="A61" s="205"/>
      <c r="B61" s="206"/>
      <c r="C61" s="206"/>
      <c r="D61" s="207"/>
      <c r="E61" s="207"/>
      <c r="F61" s="173"/>
      <c r="G61" s="173"/>
      <c r="H61" s="173"/>
    </row>
    <row r="62" spans="1:8" s="166" customFormat="1" ht="19.5" customHeight="1">
      <c r="A62" s="176" t="s">
        <v>174</v>
      </c>
      <c r="B62" s="125" t="s">
        <v>108</v>
      </c>
      <c r="C62" s="125" t="s">
        <v>109</v>
      </c>
      <c r="D62" s="125" t="s">
        <v>483</v>
      </c>
      <c r="E62" s="125" t="s">
        <v>110</v>
      </c>
      <c r="F62" s="174" t="s">
        <v>111</v>
      </c>
      <c r="G62" s="174" t="s">
        <v>175</v>
      </c>
      <c r="H62" s="174" t="s">
        <v>176</v>
      </c>
    </row>
    <row r="63" spans="1:8" s="166" customFormat="1" ht="16.5" customHeight="1">
      <c r="A63" s="208" t="s">
        <v>177</v>
      </c>
      <c r="B63" s="209">
        <v>300</v>
      </c>
      <c r="C63" s="209"/>
      <c r="D63" s="178">
        <f>D64+D76</f>
        <v>36996002421</v>
      </c>
      <c r="E63" s="178">
        <f>E64+E76</f>
        <v>40811570908</v>
      </c>
      <c r="F63" s="165" t="e">
        <f>F64+F76+#REF!</f>
        <v>#REF!</v>
      </c>
      <c r="G63" s="165" t="e">
        <f>G64+G76+#REF!</f>
        <v>#REF!</v>
      </c>
      <c r="H63" s="165" t="e">
        <f>H64+H76+#REF!</f>
        <v>#REF!</v>
      </c>
    </row>
    <row r="64" spans="1:8" s="166" customFormat="1" ht="16.5" customHeight="1">
      <c r="A64" s="179" t="s">
        <v>178</v>
      </c>
      <c r="B64" s="180">
        <v>310</v>
      </c>
      <c r="C64" s="180"/>
      <c r="D64" s="181">
        <f>SUM(D65:D75)</f>
        <v>35327518884</v>
      </c>
      <c r="E64" s="181">
        <f>SUM(E65:E75)</f>
        <v>39586479068</v>
      </c>
      <c r="F64" s="169">
        <f>SUM(F65:F73)</f>
        <v>10331924751</v>
      </c>
      <c r="G64" s="169">
        <f>SUM(G65:G73)</f>
        <v>10445523352</v>
      </c>
      <c r="H64" s="169">
        <f>SUM(H65:H73)</f>
        <v>15082431340</v>
      </c>
    </row>
    <row r="65" spans="1:8" s="166" customFormat="1" ht="16.5" customHeight="1">
      <c r="A65" s="182" t="s">
        <v>179</v>
      </c>
      <c r="B65" s="183">
        <v>311</v>
      </c>
      <c r="C65" s="183" t="s">
        <v>180</v>
      </c>
      <c r="D65" s="184">
        <v>3931834380</v>
      </c>
      <c r="E65" s="184">
        <v>2802929710</v>
      </c>
      <c r="F65" s="168"/>
      <c r="G65" s="168"/>
      <c r="H65" s="168"/>
    </row>
    <row r="66" spans="1:8" s="166" customFormat="1" ht="16.5" customHeight="1">
      <c r="A66" s="182" t="s">
        <v>181</v>
      </c>
      <c r="B66" s="183">
        <v>312</v>
      </c>
      <c r="C66" s="183"/>
      <c r="D66" s="184">
        <v>7571309785</v>
      </c>
      <c r="E66" s="184">
        <v>5728051317</v>
      </c>
      <c r="F66" s="168">
        <v>4892222971</v>
      </c>
      <c r="G66" s="168">
        <v>5207918153</v>
      </c>
      <c r="H66" s="168">
        <v>6626911654</v>
      </c>
    </row>
    <row r="67" spans="1:8" s="166" customFormat="1" ht="16.5" customHeight="1">
      <c r="A67" s="182" t="s">
        <v>182</v>
      </c>
      <c r="B67" s="183">
        <v>313</v>
      </c>
      <c r="C67" s="183"/>
      <c r="D67" s="184">
        <v>10345353924</v>
      </c>
      <c r="E67" s="184">
        <v>16756082875</v>
      </c>
      <c r="F67" s="168">
        <v>259283358</v>
      </c>
      <c r="G67" s="168">
        <v>412112752</v>
      </c>
      <c r="H67" s="168">
        <v>803983239</v>
      </c>
    </row>
    <row r="68" spans="1:8" s="166" customFormat="1" ht="16.5" customHeight="1">
      <c r="A68" s="182" t="s">
        <v>183</v>
      </c>
      <c r="B68" s="183">
        <v>314</v>
      </c>
      <c r="C68" s="183" t="s">
        <v>184</v>
      </c>
      <c r="D68" s="184">
        <f>TMBC!C282</f>
        <v>1414092651</v>
      </c>
      <c r="E68" s="184">
        <v>201192101</v>
      </c>
      <c r="F68" s="168">
        <f>233913505+890272000+40324000+17319800</f>
        <v>1181829305</v>
      </c>
      <c r="G68" s="168">
        <f>51481290+718644000+78124000+22041200</f>
        <v>870290490</v>
      </c>
      <c r="H68" s="168">
        <f>94127477+598953000+88224000+17804800</f>
        <v>799109277</v>
      </c>
    </row>
    <row r="69" spans="1:8" s="166" customFormat="1" ht="16.5" customHeight="1">
      <c r="A69" s="182" t="s">
        <v>185</v>
      </c>
      <c r="B69" s="183">
        <v>315</v>
      </c>
      <c r="C69" s="183"/>
      <c r="D69" s="184">
        <v>1967087961</v>
      </c>
      <c r="E69" s="184">
        <v>835694520</v>
      </c>
      <c r="F69" s="168">
        <v>3737949008</v>
      </c>
      <c r="G69" s="168">
        <v>3701569708</v>
      </c>
      <c r="H69" s="168">
        <v>1576073308</v>
      </c>
    </row>
    <row r="70" spans="1:8" s="166" customFormat="1" ht="16.5" customHeight="1">
      <c r="A70" s="182" t="s">
        <v>186</v>
      </c>
      <c r="B70" s="183">
        <v>316</v>
      </c>
      <c r="C70" s="183" t="s">
        <v>187</v>
      </c>
      <c r="D70" s="184">
        <f>TMBC!C289</f>
        <v>3160517500</v>
      </c>
      <c r="E70" s="184">
        <v>3160561698</v>
      </c>
      <c r="F70" s="168"/>
      <c r="G70" s="168"/>
      <c r="H70" s="168"/>
    </row>
    <row r="71" spans="1:8" s="166" customFormat="1" ht="16.5" customHeight="1" hidden="1">
      <c r="A71" s="182" t="s">
        <v>188</v>
      </c>
      <c r="B71" s="183">
        <v>317</v>
      </c>
      <c r="C71" s="183"/>
      <c r="D71" s="184"/>
      <c r="E71" s="184"/>
      <c r="F71" s="168">
        <v>7115782</v>
      </c>
      <c r="G71" s="168">
        <v>731922</v>
      </c>
      <c r="H71" s="168"/>
    </row>
    <row r="72" spans="1:8" s="166" customFormat="1" ht="16.5" customHeight="1" hidden="1">
      <c r="A72" s="182" t="s">
        <v>189</v>
      </c>
      <c r="B72" s="183">
        <v>318</v>
      </c>
      <c r="C72" s="183"/>
      <c r="D72" s="184"/>
      <c r="E72" s="184"/>
      <c r="F72" s="168"/>
      <c r="G72" s="168"/>
      <c r="H72" s="168"/>
    </row>
    <row r="73" spans="1:8" s="166" customFormat="1" ht="16.5" customHeight="1">
      <c r="A73" s="182" t="s">
        <v>190</v>
      </c>
      <c r="B73" s="183">
        <v>319</v>
      </c>
      <c r="C73" s="183" t="s">
        <v>191</v>
      </c>
      <c r="D73" s="184">
        <f>TMBC!C299</f>
        <v>1878781256</v>
      </c>
      <c r="E73" s="184">
        <v>6200444947</v>
      </c>
      <c r="F73" s="168">
        <f>15767000+26000000+194865394+16891933</f>
        <v>253524327</v>
      </c>
      <c r="G73" s="168">
        <f>16400000+32000000+185921394+18578933</f>
        <v>252900327</v>
      </c>
      <c r="H73" s="168">
        <f>16100000+4974478933+251774929+34000000</f>
        <v>5276353862</v>
      </c>
    </row>
    <row r="74" spans="1:8" s="166" customFormat="1" ht="16.5" customHeight="1">
      <c r="A74" s="182" t="s">
        <v>192</v>
      </c>
      <c r="B74" s="183">
        <v>320</v>
      </c>
      <c r="C74" s="183"/>
      <c r="D74" s="184">
        <v>4788846400</v>
      </c>
      <c r="E74" s="184">
        <v>3766521900</v>
      </c>
      <c r="F74" s="168"/>
      <c r="G74" s="168"/>
      <c r="H74" s="168"/>
    </row>
    <row r="75" spans="1:8" s="166" customFormat="1" ht="16.5" customHeight="1">
      <c r="A75" s="182" t="s">
        <v>494</v>
      </c>
      <c r="B75" s="183">
        <v>323</v>
      </c>
      <c r="C75" s="183"/>
      <c r="D75" s="184">
        <v>269695027</v>
      </c>
      <c r="E75" s="184">
        <v>135000000</v>
      </c>
      <c r="F75" s="168"/>
      <c r="G75" s="168"/>
      <c r="H75" s="168"/>
    </row>
    <row r="76" spans="1:8" s="166" customFormat="1" ht="16.5" customHeight="1">
      <c r="A76" s="179" t="s">
        <v>193</v>
      </c>
      <c r="B76" s="180">
        <v>330</v>
      </c>
      <c r="C76" s="180"/>
      <c r="D76" s="181">
        <f>SUM(D77:D83)</f>
        <v>1668483537</v>
      </c>
      <c r="E76" s="181">
        <f>SUM(E77:E83)</f>
        <v>1225091840</v>
      </c>
      <c r="F76" s="167">
        <f>F77+F82</f>
        <v>0</v>
      </c>
      <c r="G76" s="167">
        <f>G77+G82</f>
        <v>0</v>
      </c>
      <c r="H76" s="167">
        <f>H77+H82</f>
        <v>1859655300</v>
      </c>
    </row>
    <row r="77" spans="1:8" s="166" customFormat="1" ht="16.5" customHeight="1">
      <c r="A77" s="182" t="s">
        <v>194</v>
      </c>
      <c r="B77" s="183">
        <v>331</v>
      </c>
      <c r="C77" s="183"/>
      <c r="D77" s="184">
        <v>0</v>
      </c>
      <c r="E77" s="184">
        <v>0</v>
      </c>
      <c r="F77" s="168"/>
      <c r="G77" s="168"/>
      <c r="H77" s="168">
        <v>1859655300</v>
      </c>
    </row>
    <row r="78" spans="1:8" s="166" customFormat="1" ht="16.5" customHeight="1">
      <c r="A78" s="182" t="s">
        <v>195</v>
      </c>
      <c r="B78" s="183">
        <v>332</v>
      </c>
      <c r="C78" s="183" t="s">
        <v>196</v>
      </c>
      <c r="D78" s="184"/>
      <c r="E78" s="184"/>
      <c r="F78" s="168"/>
      <c r="G78" s="168"/>
      <c r="H78" s="168"/>
    </row>
    <row r="79" spans="1:8" s="166" customFormat="1" ht="16.5" customHeight="1">
      <c r="A79" s="182" t="s">
        <v>197</v>
      </c>
      <c r="B79" s="183">
        <v>333</v>
      </c>
      <c r="C79" s="183"/>
      <c r="D79" s="184">
        <f>49885000+1500000000</f>
        <v>1549885000</v>
      </c>
      <c r="E79" s="184">
        <v>1049885000</v>
      </c>
      <c r="F79" s="168"/>
      <c r="G79" s="168"/>
      <c r="H79" s="168"/>
    </row>
    <row r="80" spans="1:8" s="166" customFormat="1" ht="16.5" customHeight="1">
      <c r="A80" s="182" t="s">
        <v>198</v>
      </c>
      <c r="B80" s="183">
        <v>334</v>
      </c>
      <c r="C80" s="183" t="s">
        <v>199</v>
      </c>
      <c r="D80" s="184"/>
      <c r="E80" s="184"/>
      <c r="F80" s="168"/>
      <c r="G80" s="168"/>
      <c r="H80" s="168"/>
    </row>
    <row r="81" spans="1:8" s="166" customFormat="1" ht="16.5" customHeight="1">
      <c r="A81" s="182" t="s">
        <v>200</v>
      </c>
      <c r="B81" s="183">
        <v>335</v>
      </c>
      <c r="C81" s="183" t="s">
        <v>171</v>
      </c>
      <c r="D81" s="184"/>
      <c r="E81" s="184"/>
      <c r="F81" s="168"/>
      <c r="G81" s="168"/>
      <c r="H81" s="168"/>
    </row>
    <row r="82" spans="1:8" s="166" customFormat="1" ht="16.5" customHeight="1">
      <c r="A82" s="182" t="s">
        <v>201</v>
      </c>
      <c r="B82" s="183">
        <v>336</v>
      </c>
      <c r="C82" s="183"/>
      <c r="D82" s="184">
        <v>118598537</v>
      </c>
      <c r="E82" s="184">
        <v>175206840</v>
      </c>
      <c r="F82" s="168"/>
      <c r="G82" s="168"/>
      <c r="H82" s="168"/>
    </row>
    <row r="83" spans="1:8" s="166" customFormat="1" ht="16.5" customHeight="1">
      <c r="A83" s="182" t="s">
        <v>202</v>
      </c>
      <c r="B83" s="183">
        <v>337</v>
      </c>
      <c r="C83" s="183"/>
      <c r="D83" s="184"/>
      <c r="E83" s="184"/>
      <c r="F83" s="168"/>
      <c r="G83" s="168"/>
      <c r="H83" s="168"/>
    </row>
    <row r="84" spans="1:8" s="166" customFormat="1" ht="16.5" customHeight="1">
      <c r="A84" s="210" t="s">
        <v>203</v>
      </c>
      <c r="B84" s="187">
        <v>400</v>
      </c>
      <c r="C84" s="187"/>
      <c r="D84" s="188">
        <f>D85+D99</f>
        <v>45892779165</v>
      </c>
      <c r="E84" s="188">
        <f>E85+E99</f>
        <v>30993528634</v>
      </c>
      <c r="F84" s="169" t="e">
        <f>F85+F99</f>
        <v>#REF!</v>
      </c>
      <c r="G84" s="169" t="e">
        <f>G85+G99</f>
        <v>#REF!</v>
      </c>
      <c r="H84" s="169" t="e">
        <f>H85+H99</f>
        <v>#REF!</v>
      </c>
    </row>
    <row r="85" spans="1:8" s="166" customFormat="1" ht="16.5" customHeight="1">
      <c r="A85" s="179" t="s">
        <v>204</v>
      </c>
      <c r="B85" s="180">
        <v>410</v>
      </c>
      <c r="C85" s="180" t="s">
        <v>205</v>
      </c>
      <c r="D85" s="181">
        <f>SUM(D86:D95)</f>
        <v>45892779165</v>
      </c>
      <c r="E85" s="181">
        <f>SUM(E86:E95)</f>
        <v>30993528634</v>
      </c>
      <c r="F85" s="167">
        <f>SUM(F86:F93)</f>
        <v>17491204312</v>
      </c>
      <c r="G85" s="167">
        <f>SUM(G86:G93)</f>
        <v>17923801376</v>
      </c>
      <c r="H85" s="167">
        <f>SUM(H86:H93)</f>
        <v>37392101961</v>
      </c>
    </row>
    <row r="86" spans="1:8" s="166" customFormat="1" ht="16.5" customHeight="1">
      <c r="A86" s="182" t="s">
        <v>206</v>
      </c>
      <c r="B86" s="183">
        <v>411</v>
      </c>
      <c r="C86" s="183"/>
      <c r="D86" s="184">
        <v>17143300000</v>
      </c>
      <c r="E86" s="184">
        <v>17143300000</v>
      </c>
      <c r="F86" s="168">
        <v>14743028722</v>
      </c>
      <c r="G86" s="168">
        <v>14738307322</v>
      </c>
      <c r="H86" s="168">
        <v>27918380987</v>
      </c>
    </row>
    <row r="87" spans="1:8" s="166" customFormat="1" ht="16.5" customHeight="1">
      <c r="A87" s="182" t="s">
        <v>207</v>
      </c>
      <c r="B87" s="183">
        <v>412</v>
      </c>
      <c r="C87" s="183"/>
      <c r="D87" s="184"/>
      <c r="E87" s="184"/>
      <c r="F87" s="168"/>
      <c r="G87" s="168"/>
      <c r="H87" s="168">
        <v>6186259240</v>
      </c>
    </row>
    <row r="88" spans="1:8" s="166" customFormat="1" ht="16.5" customHeight="1">
      <c r="A88" s="182" t="s">
        <v>208</v>
      </c>
      <c r="B88" s="183">
        <v>413</v>
      </c>
      <c r="C88" s="183"/>
      <c r="D88" s="184"/>
      <c r="E88" s="184"/>
      <c r="F88" s="168"/>
      <c r="G88" s="168"/>
      <c r="H88" s="168"/>
    </row>
    <row r="89" spans="1:8" s="166" customFormat="1" ht="16.5" customHeight="1" hidden="1">
      <c r="A89" s="182" t="s">
        <v>209</v>
      </c>
      <c r="B89" s="183">
        <v>414</v>
      </c>
      <c r="C89" s="183"/>
      <c r="D89" s="184"/>
      <c r="E89" s="184"/>
      <c r="F89" s="168"/>
      <c r="G89" s="168"/>
      <c r="H89" s="168"/>
    </row>
    <row r="90" spans="1:8" s="166" customFormat="1" ht="16.5" customHeight="1" hidden="1">
      <c r="A90" s="182" t="s">
        <v>210</v>
      </c>
      <c r="B90" s="183">
        <v>415</v>
      </c>
      <c r="C90" s="183"/>
      <c r="D90" s="184"/>
      <c r="E90" s="184"/>
      <c r="F90" s="168">
        <v>857514047</v>
      </c>
      <c r="G90" s="168">
        <v>857514047</v>
      </c>
      <c r="H90" s="168">
        <v>2042236182</v>
      </c>
    </row>
    <row r="91" spans="1:8" s="166" customFormat="1" ht="16.5" customHeight="1">
      <c r="A91" s="182" t="s">
        <v>211</v>
      </c>
      <c r="B91" s="183">
        <v>416</v>
      </c>
      <c r="C91" s="183"/>
      <c r="D91" s="184"/>
      <c r="E91" s="184"/>
      <c r="F91" s="168">
        <v>638941000</v>
      </c>
      <c r="G91" s="168">
        <v>638941000</v>
      </c>
      <c r="H91" s="168">
        <v>957275000</v>
      </c>
    </row>
    <row r="92" spans="1:8" s="166" customFormat="1" ht="16.5" customHeight="1">
      <c r="A92" s="182" t="s">
        <v>212</v>
      </c>
      <c r="B92" s="183">
        <v>417</v>
      </c>
      <c r="C92" s="183"/>
      <c r="D92" s="184">
        <v>9305505854</v>
      </c>
      <c r="E92" s="184">
        <v>9305505854</v>
      </c>
      <c r="F92" s="168">
        <v>1251720543</v>
      </c>
      <c r="G92" s="168">
        <v>1689039007</v>
      </c>
      <c r="H92" s="168">
        <v>287950552</v>
      </c>
    </row>
    <row r="93" spans="1:8" s="166" customFormat="1" ht="16.5" customHeight="1">
      <c r="A93" s="182" t="s">
        <v>213</v>
      </c>
      <c r="B93" s="183">
        <v>418</v>
      </c>
      <c r="C93" s="183"/>
      <c r="D93" s="184">
        <v>650000000</v>
      </c>
      <c r="E93" s="184">
        <v>650000000</v>
      </c>
      <c r="F93" s="168">
        <v>0</v>
      </c>
      <c r="G93" s="168">
        <v>0</v>
      </c>
      <c r="H93" s="168">
        <v>0</v>
      </c>
    </row>
    <row r="94" spans="1:8" s="166" customFormat="1" ht="16.5" customHeight="1">
      <c r="A94" s="182" t="s">
        <v>214</v>
      </c>
      <c r="B94" s="183">
        <v>419</v>
      </c>
      <c r="C94" s="183"/>
      <c r="D94" s="184">
        <v>10964044000</v>
      </c>
      <c r="E94" s="184"/>
      <c r="F94" s="168"/>
      <c r="G94" s="168"/>
      <c r="H94" s="168"/>
    </row>
    <row r="95" spans="1:8" s="166" customFormat="1" ht="16.5" customHeight="1">
      <c r="A95" s="182" t="s">
        <v>215</v>
      </c>
      <c r="B95" s="183">
        <v>420</v>
      </c>
      <c r="C95" s="183"/>
      <c r="D95" s="184">
        <f>D96+D97</f>
        <v>7829929311</v>
      </c>
      <c r="E95" s="184">
        <v>3894722780</v>
      </c>
      <c r="F95" s="168"/>
      <c r="G95" s="168"/>
      <c r="H95" s="168"/>
    </row>
    <row r="96" spans="1:8" s="166" customFormat="1" ht="16.5" customHeight="1">
      <c r="A96" s="191" t="s">
        <v>66</v>
      </c>
      <c r="B96" s="192"/>
      <c r="C96" s="192"/>
      <c r="D96" s="193">
        <v>3193081404</v>
      </c>
      <c r="E96" s="193"/>
      <c r="F96" s="168"/>
      <c r="G96" s="168"/>
      <c r="H96" s="168"/>
    </row>
    <row r="97" spans="1:8" s="166" customFormat="1" ht="16.5" customHeight="1">
      <c r="A97" s="191" t="s">
        <v>67</v>
      </c>
      <c r="B97" s="192"/>
      <c r="C97" s="192"/>
      <c r="D97" s="193">
        <v>4636847907</v>
      </c>
      <c r="E97" s="193"/>
      <c r="F97" s="168"/>
      <c r="G97" s="168"/>
      <c r="H97" s="168"/>
    </row>
    <row r="98" spans="1:8" s="166" customFormat="1" ht="16.5" customHeight="1">
      <c r="A98" s="182" t="s">
        <v>216</v>
      </c>
      <c r="B98" s="183">
        <v>421</v>
      </c>
      <c r="C98" s="183"/>
      <c r="D98" s="184"/>
      <c r="E98" s="184"/>
      <c r="F98" s="168"/>
      <c r="G98" s="168"/>
      <c r="H98" s="168"/>
    </row>
    <row r="99" spans="1:8" s="166" customFormat="1" ht="16.5" customHeight="1">
      <c r="A99" s="179" t="s">
        <v>217</v>
      </c>
      <c r="B99" s="180">
        <v>430</v>
      </c>
      <c r="C99" s="196"/>
      <c r="D99" s="197">
        <f>SUM(D100:D101)</f>
        <v>0</v>
      </c>
      <c r="E99" s="197">
        <f>SUM(E100:E101)</f>
        <v>0</v>
      </c>
      <c r="F99" s="167" t="e">
        <f>SUM(F100:F101)+#REF!</f>
        <v>#REF!</v>
      </c>
      <c r="G99" s="167" t="e">
        <f>SUM(G100:G101)+#REF!</f>
        <v>#REF!</v>
      </c>
      <c r="H99" s="167" t="e">
        <f>SUM(H100:H101)+#REF!</f>
        <v>#REF!</v>
      </c>
    </row>
    <row r="100" spans="1:8" s="166" customFormat="1" ht="16.5" customHeight="1">
      <c r="A100" s="182" t="s">
        <v>495</v>
      </c>
      <c r="B100" s="183">
        <v>432</v>
      </c>
      <c r="C100" s="183"/>
      <c r="D100" s="184"/>
      <c r="E100" s="184"/>
      <c r="F100" s="168">
        <v>1252276361</v>
      </c>
      <c r="G100" s="168">
        <v>1172276361</v>
      </c>
      <c r="H100" s="168">
        <v>1407062361</v>
      </c>
    </row>
    <row r="101" spans="1:8" s="166" customFormat="1" ht="16.5" customHeight="1">
      <c r="A101" s="182" t="s">
        <v>496</v>
      </c>
      <c r="B101" s="183">
        <v>433</v>
      </c>
      <c r="C101" s="183"/>
      <c r="D101" s="184"/>
      <c r="E101" s="184"/>
      <c r="F101" s="168"/>
      <c r="G101" s="168"/>
      <c r="H101" s="168"/>
    </row>
    <row r="102" spans="1:8" s="166" customFormat="1" ht="16.5" customHeight="1">
      <c r="A102" s="202" t="s">
        <v>218</v>
      </c>
      <c r="B102" s="211">
        <v>440</v>
      </c>
      <c r="C102" s="211"/>
      <c r="D102" s="204">
        <f>D84+D63</f>
        <v>82888781586</v>
      </c>
      <c r="E102" s="204">
        <f>E84+E63</f>
        <v>71805099542</v>
      </c>
      <c r="F102" s="175" t="e">
        <f>F84+F63</f>
        <v>#REF!</v>
      </c>
      <c r="G102" s="175" t="e">
        <f>G84+G63</f>
        <v>#REF!</v>
      </c>
      <c r="H102" s="175" t="e">
        <f>H84+H63</f>
        <v>#REF!</v>
      </c>
    </row>
    <row r="103" spans="1:5" ht="24.75" customHeight="1">
      <c r="A103" s="212"/>
      <c r="B103" s="213"/>
      <c r="C103" s="214" t="s">
        <v>567</v>
      </c>
      <c r="D103" s="214"/>
      <c r="E103" s="214"/>
    </row>
    <row r="104" spans="1:8" s="36" customFormat="1" ht="23.25" customHeight="1">
      <c r="A104" s="353" t="s">
        <v>599</v>
      </c>
      <c r="B104" s="353"/>
      <c r="C104" s="353"/>
      <c r="D104" s="353"/>
      <c r="E104" s="353"/>
      <c r="F104" s="35"/>
      <c r="G104" s="35"/>
      <c r="H104" s="35" t="s">
        <v>219</v>
      </c>
    </row>
    <row r="105" spans="1:8" s="36" customFormat="1" ht="12.75" customHeight="1">
      <c r="A105" s="215"/>
      <c r="B105" s="216"/>
      <c r="C105" s="216"/>
      <c r="D105" s="18" t="s">
        <v>517</v>
      </c>
      <c r="E105" s="10"/>
      <c r="F105" s="35"/>
      <c r="G105" s="35"/>
      <c r="H105" s="35"/>
    </row>
    <row r="106" spans="1:5" ht="15.75">
      <c r="A106" s="217"/>
      <c r="B106" s="213"/>
      <c r="C106" s="213"/>
      <c r="D106" s="138"/>
      <c r="E106" s="138"/>
    </row>
    <row r="107" spans="1:5" ht="15.75">
      <c r="A107" s="217"/>
      <c r="B107" s="213"/>
      <c r="C107" s="213"/>
      <c r="D107" s="138"/>
      <c r="E107" s="138"/>
    </row>
    <row r="108" spans="1:5" ht="15.75">
      <c r="A108" s="217"/>
      <c r="B108" s="213"/>
      <c r="C108" s="213"/>
      <c r="D108" s="138"/>
      <c r="E108" s="138"/>
    </row>
    <row r="109" spans="1:5" ht="13.5" customHeight="1">
      <c r="A109" s="217"/>
      <c r="B109" s="213"/>
      <c r="C109" s="213"/>
      <c r="D109" s="138"/>
      <c r="E109" s="138"/>
    </row>
    <row r="110" spans="1:5" s="166" customFormat="1" ht="15">
      <c r="A110" s="354" t="s">
        <v>514</v>
      </c>
      <c r="B110" s="354"/>
      <c r="C110" s="354"/>
      <c r="D110" s="354" t="s">
        <v>600</v>
      </c>
      <c r="E110" s="354"/>
    </row>
    <row r="111" ht="15">
      <c r="D111" s="1"/>
    </row>
  </sheetData>
  <mergeCells count="8">
    <mergeCell ref="C1:F1"/>
    <mergeCell ref="C2:F2"/>
    <mergeCell ref="A3:F3"/>
    <mergeCell ref="A4:E4"/>
    <mergeCell ref="A5:E5"/>
    <mergeCell ref="A104:E104"/>
    <mergeCell ref="A110:C110"/>
    <mergeCell ref="D110:E110"/>
  </mergeCells>
  <printOptions/>
  <pageMargins left="0.75" right="0.29" top="0.41" bottom="0.33" header="0.21" footer="0.17"/>
  <pageSetup horizontalDpi="600" verticalDpi="600" orientation="portrait" paperSize="9" r:id="rId2"/>
  <headerFooter alignWithMargins="0">
    <oddFooter>&amp;CPage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Q39"/>
  <sheetViews>
    <sheetView zoomScale="80" zoomScaleNormal="80" workbookViewId="0" topLeftCell="A1">
      <selection activeCell="O29" sqref="A1:O29"/>
    </sheetView>
  </sheetViews>
  <sheetFormatPr defaultColWidth="9.00390625" defaultRowHeight="12.75"/>
  <cols>
    <col min="1" max="1" width="41.125" style="2" customWidth="1"/>
    <col min="2" max="2" width="6.25390625" style="1" customWidth="1"/>
    <col min="3" max="3" width="7.625" style="1" customWidth="1"/>
    <col min="4" max="4" width="16.625" style="1" hidden="1" customWidth="1"/>
    <col min="5" max="5" width="15.625" style="1" hidden="1" customWidth="1"/>
    <col min="6" max="6" width="16.875" style="160" hidden="1" customWidth="1"/>
    <col min="7" max="7" width="17.375" style="160" hidden="1" customWidth="1"/>
    <col min="8" max="8" width="17.00390625" style="160" hidden="1" customWidth="1"/>
    <col min="9" max="9" width="16.875" style="160" hidden="1" customWidth="1"/>
    <col min="10" max="11" width="17.875" style="160" customWidth="1"/>
    <col min="12" max="12" width="18.75390625" style="2" hidden="1" customWidth="1"/>
    <col min="13" max="13" width="18.625" style="2" hidden="1" customWidth="1"/>
    <col min="14" max="15" width="17.375" style="2" customWidth="1"/>
    <col min="16" max="16" width="19.625" style="2" bestFit="1" customWidth="1"/>
    <col min="17" max="16384" width="9.125" style="2" customWidth="1"/>
  </cols>
  <sheetData>
    <row r="2" spans="1:17" ht="17.25">
      <c r="A2" s="146" t="s">
        <v>528</v>
      </c>
      <c r="B2" s="38"/>
      <c r="C2" s="38"/>
      <c r="D2" s="38"/>
      <c r="E2" s="38"/>
      <c r="F2" s="158"/>
      <c r="G2" s="158"/>
      <c r="H2" s="158"/>
      <c r="I2" s="158"/>
      <c r="J2" s="158"/>
      <c r="K2" s="158"/>
      <c r="N2" s="355" t="s">
        <v>526</v>
      </c>
      <c r="O2" s="355"/>
      <c r="P2" s="145"/>
      <c r="Q2" s="145"/>
    </row>
    <row r="3" spans="1:17" ht="15.75">
      <c r="A3" s="157" t="s">
        <v>481</v>
      </c>
      <c r="B3" s="38"/>
      <c r="C3" s="38"/>
      <c r="D3" s="38"/>
      <c r="E3" s="38"/>
      <c r="F3" s="158"/>
      <c r="G3" s="158"/>
      <c r="H3" s="158"/>
      <c r="I3" s="158"/>
      <c r="J3" s="158"/>
      <c r="K3" s="158"/>
      <c r="N3" s="356" t="s">
        <v>221</v>
      </c>
      <c r="O3" s="356"/>
      <c r="P3" s="151"/>
      <c r="Q3" s="151"/>
    </row>
    <row r="4" spans="1:17" ht="15">
      <c r="A4" s="219" t="s">
        <v>591</v>
      </c>
      <c r="B4" s="39"/>
      <c r="C4" s="39"/>
      <c r="D4" s="39"/>
      <c r="E4" s="39"/>
      <c r="F4" s="159"/>
      <c r="G4" s="159"/>
      <c r="H4" s="159"/>
      <c r="I4" s="159"/>
      <c r="J4" s="159"/>
      <c r="K4" s="159"/>
      <c r="L4" s="312"/>
      <c r="M4" s="312"/>
      <c r="N4" s="360" t="s">
        <v>222</v>
      </c>
      <c r="O4" s="360"/>
      <c r="P4" s="161"/>
      <c r="Q4" s="161"/>
    </row>
    <row r="5" spans="1:15" ht="40.5" customHeight="1">
      <c r="A5" s="344" t="s">
        <v>69</v>
      </c>
      <c r="B5" s="344"/>
      <c r="C5" s="344"/>
      <c r="D5" s="344"/>
      <c r="E5" s="344"/>
      <c r="F5" s="344"/>
      <c r="G5" s="344"/>
      <c r="H5" s="344"/>
      <c r="I5" s="344"/>
      <c r="J5" s="344"/>
      <c r="K5" s="344"/>
      <c r="L5" s="344"/>
      <c r="M5" s="344"/>
      <c r="N5" s="344"/>
      <c r="O5" s="344"/>
    </row>
    <row r="6" spans="1:15" ht="26.25" customHeight="1">
      <c r="A6" s="346" t="s">
        <v>557</v>
      </c>
      <c r="B6" s="346"/>
      <c r="C6" s="346"/>
      <c r="D6" s="346"/>
      <c r="E6" s="346"/>
      <c r="F6" s="346"/>
      <c r="G6" s="346"/>
      <c r="H6" s="346"/>
      <c r="I6" s="346"/>
      <c r="J6" s="346"/>
      <c r="K6" s="346"/>
      <c r="L6" s="346"/>
      <c r="M6" s="346"/>
      <c r="N6" s="346"/>
      <c r="O6" s="346"/>
    </row>
    <row r="7" spans="1:15" ht="21">
      <c r="A7" s="4"/>
      <c r="M7" s="5" t="s">
        <v>70</v>
      </c>
      <c r="N7" s="6"/>
      <c r="O7" s="27" t="s">
        <v>70</v>
      </c>
    </row>
    <row r="8" spans="1:15" s="246" customFormat="1" ht="20.25" customHeight="1">
      <c r="A8" s="363" t="s">
        <v>71</v>
      </c>
      <c r="B8" s="365" t="s">
        <v>572</v>
      </c>
      <c r="C8" s="251" t="s">
        <v>72</v>
      </c>
      <c r="D8" s="359" t="s">
        <v>529</v>
      </c>
      <c r="E8" s="359"/>
      <c r="F8" s="367" t="s">
        <v>503</v>
      </c>
      <c r="G8" s="367"/>
      <c r="H8" s="367"/>
      <c r="I8" s="367"/>
      <c r="J8" s="359" t="s">
        <v>571</v>
      </c>
      <c r="K8" s="359"/>
      <c r="L8" s="359" t="s">
        <v>478</v>
      </c>
      <c r="M8" s="359"/>
      <c r="N8" s="361" t="s">
        <v>570</v>
      </c>
      <c r="O8" s="362"/>
    </row>
    <row r="9" spans="1:15" s="233" customFormat="1" ht="21.75" customHeight="1">
      <c r="A9" s="364"/>
      <c r="B9" s="366"/>
      <c r="C9" s="252" t="s">
        <v>73</v>
      </c>
      <c r="D9" s="252" t="s">
        <v>522</v>
      </c>
      <c r="E9" s="252" t="s">
        <v>527</v>
      </c>
      <c r="F9" s="253" t="s">
        <v>505</v>
      </c>
      <c r="G9" s="253" t="s">
        <v>504</v>
      </c>
      <c r="H9" s="253" t="s">
        <v>74</v>
      </c>
      <c r="I9" s="253" t="s">
        <v>75</v>
      </c>
      <c r="J9" s="252" t="s">
        <v>74</v>
      </c>
      <c r="K9" s="252" t="s">
        <v>75</v>
      </c>
      <c r="L9" s="252" t="s">
        <v>74</v>
      </c>
      <c r="M9" s="252" t="s">
        <v>75</v>
      </c>
      <c r="N9" s="252" t="s">
        <v>74</v>
      </c>
      <c r="O9" s="252" t="s">
        <v>75</v>
      </c>
    </row>
    <row r="10" spans="1:15" s="233" customFormat="1" ht="25.5" customHeight="1">
      <c r="A10" s="234" t="s">
        <v>76</v>
      </c>
      <c r="B10" s="254" t="s">
        <v>77</v>
      </c>
      <c r="C10" s="255" t="s">
        <v>78</v>
      </c>
      <c r="D10" s="256"/>
      <c r="E10" s="256"/>
      <c r="F10" s="256"/>
      <c r="G10" s="256"/>
      <c r="H10" s="256"/>
      <c r="I10" s="256"/>
      <c r="J10" s="256">
        <v>42653584091</v>
      </c>
      <c r="K10" s="256">
        <v>33734762768</v>
      </c>
      <c r="L10" s="257">
        <v>33108140729</v>
      </c>
      <c r="M10" s="257">
        <v>25497545263</v>
      </c>
      <c r="N10" s="256">
        <f>L10+J10</f>
        <v>75761724820</v>
      </c>
      <c r="O10" s="256">
        <f>M10+K10</f>
        <v>59232308031</v>
      </c>
    </row>
    <row r="11" spans="1:15" s="233" customFormat="1" ht="25.5" customHeight="1">
      <c r="A11" s="235" t="s">
        <v>79</v>
      </c>
      <c r="B11" s="258" t="s">
        <v>80</v>
      </c>
      <c r="C11" s="259" t="s">
        <v>86</v>
      </c>
      <c r="D11" s="260"/>
      <c r="E11" s="260"/>
      <c r="F11" s="260"/>
      <c r="G11" s="260"/>
      <c r="H11" s="260"/>
      <c r="I11" s="260"/>
      <c r="J11" s="260">
        <v>18183091</v>
      </c>
      <c r="K11" s="260">
        <v>0</v>
      </c>
      <c r="L11" s="261">
        <v>51621091</v>
      </c>
      <c r="M11" s="261">
        <v>42804181</v>
      </c>
      <c r="N11" s="260">
        <f>L11+J11</f>
        <v>69804182</v>
      </c>
      <c r="O11" s="260">
        <f>M11+K11</f>
        <v>42804181</v>
      </c>
    </row>
    <row r="12" spans="1:15" s="233" customFormat="1" ht="25.5" customHeight="1">
      <c r="A12" s="235" t="s">
        <v>81</v>
      </c>
      <c r="B12" s="259">
        <v>10</v>
      </c>
      <c r="C12" s="259" t="s">
        <v>83</v>
      </c>
      <c r="D12" s="260"/>
      <c r="E12" s="260"/>
      <c r="F12" s="260"/>
      <c r="G12" s="260"/>
      <c r="H12" s="260"/>
      <c r="I12" s="260"/>
      <c r="J12" s="260">
        <f>J10-J11</f>
        <v>42635401000</v>
      </c>
      <c r="K12" s="260">
        <f>K10-K11</f>
        <v>33734762768</v>
      </c>
      <c r="L12" s="261">
        <f>L10-L11</f>
        <v>33056519638</v>
      </c>
      <c r="M12" s="261">
        <f>M10-M11</f>
        <v>25454741082</v>
      </c>
      <c r="N12" s="260">
        <f aca="true" t="shared" si="0" ref="N12:N27">L12+J12</f>
        <v>75691920638</v>
      </c>
      <c r="O12" s="260">
        <f aca="true" t="shared" si="1" ref="O12:O28">M12+K12</f>
        <v>59189503850</v>
      </c>
    </row>
    <row r="13" spans="1:15" s="233" customFormat="1" ht="25.5" customHeight="1">
      <c r="A13" s="235" t="s">
        <v>82</v>
      </c>
      <c r="B13" s="259">
        <v>11</v>
      </c>
      <c r="C13" s="259" t="s">
        <v>88</v>
      </c>
      <c r="D13" s="260"/>
      <c r="E13" s="260"/>
      <c r="F13" s="260"/>
      <c r="G13" s="260"/>
      <c r="H13" s="260"/>
      <c r="I13" s="260"/>
      <c r="J13" s="260">
        <v>31343011802</v>
      </c>
      <c r="K13" s="260">
        <v>26067768048</v>
      </c>
      <c r="L13" s="261">
        <v>25467117135</v>
      </c>
      <c r="M13" s="261">
        <v>20184198105</v>
      </c>
      <c r="N13" s="260">
        <f t="shared" si="0"/>
        <v>56810128937</v>
      </c>
      <c r="O13" s="260">
        <f t="shared" si="1"/>
        <v>46251966153</v>
      </c>
    </row>
    <row r="14" spans="1:15" s="233" customFormat="1" ht="25.5" customHeight="1">
      <c r="A14" s="235" t="s">
        <v>84</v>
      </c>
      <c r="B14" s="259">
        <v>20</v>
      </c>
      <c r="C14" s="259"/>
      <c r="D14" s="260"/>
      <c r="E14" s="260"/>
      <c r="F14" s="260"/>
      <c r="G14" s="260"/>
      <c r="H14" s="260"/>
      <c r="I14" s="260"/>
      <c r="J14" s="261">
        <f>J12-J13</f>
        <v>11292389198</v>
      </c>
      <c r="K14" s="261">
        <f>K12-K13</f>
        <v>7666994720</v>
      </c>
      <c r="L14" s="261">
        <f>L12-L13</f>
        <v>7589402503</v>
      </c>
      <c r="M14" s="261">
        <f>M12-M13</f>
        <v>5270542977</v>
      </c>
      <c r="N14" s="260">
        <f t="shared" si="0"/>
        <v>18881791701</v>
      </c>
      <c r="O14" s="260">
        <f t="shared" si="1"/>
        <v>12937537697</v>
      </c>
    </row>
    <row r="15" spans="1:15" s="233" customFormat="1" ht="25.5" customHeight="1">
      <c r="A15" s="235" t="s">
        <v>85</v>
      </c>
      <c r="B15" s="259">
        <v>21</v>
      </c>
      <c r="C15" s="259" t="s">
        <v>492</v>
      </c>
      <c r="D15" s="260"/>
      <c r="E15" s="260"/>
      <c r="F15" s="260"/>
      <c r="G15" s="260"/>
      <c r="H15" s="260"/>
      <c r="I15" s="260"/>
      <c r="J15" s="260">
        <v>646686713</v>
      </c>
      <c r="K15" s="260">
        <v>171434134</v>
      </c>
      <c r="L15" s="261">
        <v>114886884</v>
      </c>
      <c r="M15" s="261">
        <v>72094827</v>
      </c>
      <c r="N15" s="260">
        <f t="shared" si="0"/>
        <v>761573597</v>
      </c>
      <c r="O15" s="260">
        <f t="shared" si="1"/>
        <v>243528961</v>
      </c>
    </row>
    <row r="16" spans="1:15" s="233" customFormat="1" ht="25.5" customHeight="1">
      <c r="A16" s="235" t="s">
        <v>87</v>
      </c>
      <c r="B16" s="259">
        <v>22</v>
      </c>
      <c r="C16" s="259" t="s">
        <v>493</v>
      </c>
      <c r="D16" s="260"/>
      <c r="E16" s="260"/>
      <c r="F16" s="260"/>
      <c r="G16" s="260"/>
      <c r="H16" s="260"/>
      <c r="I16" s="260"/>
      <c r="J16" s="260">
        <v>121288192</v>
      </c>
      <c r="K16" s="260">
        <v>47083333</v>
      </c>
      <c r="L16" s="261">
        <v>43990425</v>
      </c>
      <c r="M16" s="261">
        <v>5009400</v>
      </c>
      <c r="N16" s="260">
        <f t="shared" si="0"/>
        <v>165278617</v>
      </c>
      <c r="O16" s="260">
        <f t="shared" si="1"/>
        <v>52092733</v>
      </c>
    </row>
    <row r="17" spans="1:15" s="233" customFormat="1" ht="25.5" customHeight="1">
      <c r="A17" s="236" t="s">
        <v>89</v>
      </c>
      <c r="B17" s="262">
        <v>23</v>
      </c>
      <c r="C17" s="262"/>
      <c r="D17" s="263"/>
      <c r="E17" s="263"/>
      <c r="F17" s="263"/>
      <c r="G17" s="263"/>
      <c r="H17" s="263"/>
      <c r="I17" s="263"/>
      <c r="J17" s="263">
        <v>121288192</v>
      </c>
      <c r="K17" s="263">
        <v>47083333</v>
      </c>
      <c r="L17" s="264">
        <v>43990425</v>
      </c>
      <c r="M17" s="264">
        <v>0</v>
      </c>
      <c r="N17" s="260">
        <f t="shared" si="0"/>
        <v>165278617</v>
      </c>
      <c r="O17" s="260">
        <f t="shared" si="1"/>
        <v>47083333</v>
      </c>
    </row>
    <row r="18" spans="1:15" s="233" customFormat="1" ht="25.5" customHeight="1">
      <c r="A18" s="235" t="s">
        <v>90</v>
      </c>
      <c r="B18" s="259">
        <v>24</v>
      </c>
      <c r="C18" s="259" t="s">
        <v>91</v>
      </c>
      <c r="D18" s="260"/>
      <c r="E18" s="260"/>
      <c r="F18" s="260"/>
      <c r="G18" s="260"/>
      <c r="H18" s="260"/>
      <c r="I18" s="260"/>
      <c r="J18" s="260">
        <v>2025026918</v>
      </c>
      <c r="K18" s="260">
        <v>2227025013</v>
      </c>
      <c r="L18" s="261">
        <v>2414830204</v>
      </c>
      <c r="M18" s="261">
        <v>1691530123</v>
      </c>
      <c r="N18" s="260">
        <f t="shared" si="0"/>
        <v>4439857122</v>
      </c>
      <c r="O18" s="260">
        <f t="shared" si="1"/>
        <v>3918555136</v>
      </c>
    </row>
    <row r="19" spans="1:15" s="233" customFormat="1" ht="25.5" customHeight="1">
      <c r="A19" s="235" t="s">
        <v>92</v>
      </c>
      <c r="B19" s="259">
        <v>25</v>
      </c>
      <c r="C19" s="259" t="s">
        <v>93</v>
      </c>
      <c r="D19" s="260"/>
      <c r="E19" s="260"/>
      <c r="F19" s="260"/>
      <c r="G19" s="260"/>
      <c r="H19" s="260"/>
      <c r="I19" s="260"/>
      <c r="J19" s="260">
        <v>6025136602</v>
      </c>
      <c r="K19" s="260">
        <v>2845885818</v>
      </c>
      <c r="L19" s="261">
        <v>2845952481</v>
      </c>
      <c r="M19" s="261">
        <v>1835802800</v>
      </c>
      <c r="N19" s="260">
        <f t="shared" si="0"/>
        <v>8871089083</v>
      </c>
      <c r="O19" s="260">
        <f t="shared" si="1"/>
        <v>4681688618</v>
      </c>
    </row>
    <row r="20" spans="1:15" s="233" customFormat="1" ht="25.5" customHeight="1">
      <c r="A20" s="235" t="s">
        <v>94</v>
      </c>
      <c r="B20" s="259">
        <v>30</v>
      </c>
      <c r="C20" s="259"/>
      <c r="D20" s="261"/>
      <c r="E20" s="261"/>
      <c r="F20" s="260"/>
      <c r="G20" s="260"/>
      <c r="H20" s="260"/>
      <c r="I20" s="260"/>
      <c r="J20" s="261">
        <f>J14+J15-J16-J18-J19</f>
        <v>3767624199</v>
      </c>
      <c r="K20" s="261">
        <f>K14+K15-K16-K18-K19</f>
        <v>2718434690</v>
      </c>
      <c r="L20" s="261">
        <f>L14+L15-L16-L18-L19</f>
        <v>2399516277</v>
      </c>
      <c r="M20" s="261">
        <f>M14+M15-M16-M18-M19</f>
        <v>1810295481</v>
      </c>
      <c r="N20" s="260">
        <f t="shared" si="0"/>
        <v>6167140476</v>
      </c>
      <c r="O20" s="260">
        <f t="shared" si="1"/>
        <v>4528730171</v>
      </c>
    </row>
    <row r="21" spans="1:15" s="233" customFormat="1" ht="25.5" customHeight="1">
      <c r="A21" s="235" t="s">
        <v>95</v>
      </c>
      <c r="B21" s="259">
        <v>31</v>
      </c>
      <c r="C21" s="259"/>
      <c r="D21" s="260"/>
      <c r="E21" s="260"/>
      <c r="F21" s="260"/>
      <c r="G21" s="260"/>
      <c r="H21" s="260"/>
      <c r="I21" s="260"/>
      <c r="J21" s="260">
        <v>0</v>
      </c>
      <c r="K21" s="260">
        <v>0</v>
      </c>
      <c r="L21" s="261">
        <v>17369000</v>
      </c>
      <c r="M21" s="261">
        <v>0</v>
      </c>
      <c r="N21" s="260">
        <f t="shared" si="0"/>
        <v>17369000</v>
      </c>
      <c r="O21" s="260">
        <f t="shared" si="1"/>
        <v>0</v>
      </c>
    </row>
    <row r="22" spans="1:15" s="233" customFormat="1" ht="25.5" customHeight="1">
      <c r="A22" s="235" t="s">
        <v>96</v>
      </c>
      <c r="B22" s="259">
        <v>32</v>
      </c>
      <c r="C22" s="259"/>
      <c r="D22" s="260"/>
      <c r="E22" s="260"/>
      <c r="F22" s="260"/>
      <c r="G22" s="260"/>
      <c r="H22" s="260"/>
      <c r="I22" s="260"/>
      <c r="J22" s="260">
        <v>2000000</v>
      </c>
      <c r="K22" s="260">
        <v>0</v>
      </c>
      <c r="L22" s="261">
        <v>45600</v>
      </c>
      <c r="M22" s="261">
        <v>0</v>
      </c>
      <c r="N22" s="260">
        <f t="shared" si="0"/>
        <v>2045600</v>
      </c>
      <c r="O22" s="260">
        <f t="shared" si="1"/>
        <v>0</v>
      </c>
    </row>
    <row r="23" spans="1:15" s="233" customFormat="1" ht="25.5" customHeight="1">
      <c r="A23" s="235" t="s">
        <v>97</v>
      </c>
      <c r="B23" s="259">
        <v>40</v>
      </c>
      <c r="C23" s="259"/>
      <c r="D23" s="261"/>
      <c r="E23" s="261"/>
      <c r="F23" s="260"/>
      <c r="G23" s="260"/>
      <c r="H23" s="260"/>
      <c r="I23" s="260"/>
      <c r="J23" s="261">
        <f>J21-J22</f>
        <v>-2000000</v>
      </c>
      <c r="K23" s="261">
        <f>K21-K22</f>
        <v>0</v>
      </c>
      <c r="L23" s="261">
        <f>L21-L22</f>
        <v>17323400</v>
      </c>
      <c r="M23" s="261">
        <f>M21-M22</f>
        <v>0</v>
      </c>
      <c r="N23" s="260">
        <f t="shared" si="0"/>
        <v>15323400</v>
      </c>
      <c r="O23" s="260">
        <f t="shared" si="1"/>
        <v>0</v>
      </c>
    </row>
    <row r="24" spans="1:15" s="233" customFormat="1" ht="25.5" customHeight="1">
      <c r="A24" s="235" t="s">
        <v>98</v>
      </c>
      <c r="B24" s="259">
        <v>50</v>
      </c>
      <c r="C24" s="259"/>
      <c r="D24" s="261"/>
      <c r="E24" s="261"/>
      <c r="F24" s="260"/>
      <c r="G24" s="260"/>
      <c r="H24" s="260"/>
      <c r="I24" s="260"/>
      <c r="J24" s="261">
        <f>J20+J23</f>
        <v>3765624199</v>
      </c>
      <c r="K24" s="261">
        <f>K20+K23</f>
        <v>2718434690</v>
      </c>
      <c r="L24" s="261">
        <f>L20+L23</f>
        <v>2416839677</v>
      </c>
      <c r="M24" s="261">
        <f>M20+M23</f>
        <v>1810295481</v>
      </c>
      <c r="N24" s="260">
        <f t="shared" si="0"/>
        <v>6182463876</v>
      </c>
      <c r="O24" s="260">
        <f t="shared" si="1"/>
        <v>4528730171</v>
      </c>
    </row>
    <row r="25" spans="1:15" s="233" customFormat="1" ht="25.5" customHeight="1">
      <c r="A25" s="235" t="s">
        <v>99</v>
      </c>
      <c r="B25" s="259">
        <v>51</v>
      </c>
      <c r="C25" s="259"/>
      <c r="D25" s="260"/>
      <c r="E25" s="260"/>
      <c r="F25" s="260"/>
      <c r="G25" s="260"/>
      <c r="H25" s="260"/>
      <c r="I25" s="260"/>
      <c r="J25" s="260">
        <v>941406050</v>
      </c>
      <c r="K25" s="260">
        <v>530627099</v>
      </c>
      <c r="L25" s="261">
        <v>604209919</v>
      </c>
      <c r="M25" s="261">
        <v>353324421</v>
      </c>
      <c r="N25" s="260">
        <f t="shared" si="0"/>
        <v>1545615969</v>
      </c>
      <c r="O25" s="260">
        <f t="shared" si="1"/>
        <v>883951520</v>
      </c>
    </row>
    <row r="26" spans="1:15" s="233" customFormat="1" ht="21" customHeight="1">
      <c r="A26" s="235" t="s">
        <v>100</v>
      </c>
      <c r="B26" s="259">
        <v>52</v>
      </c>
      <c r="C26" s="259"/>
      <c r="D26" s="260"/>
      <c r="E26" s="260"/>
      <c r="F26" s="260"/>
      <c r="G26" s="260"/>
      <c r="H26" s="260"/>
      <c r="I26" s="260"/>
      <c r="J26" s="260">
        <v>0</v>
      </c>
      <c r="K26" s="260">
        <v>0</v>
      </c>
      <c r="L26" s="261">
        <v>0</v>
      </c>
      <c r="M26" s="261">
        <v>0</v>
      </c>
      <c r="N26" s="260">
        <f t="shared" si="0"/>
        <v>0</v>
      </c>
      <c r="O26" s="260">
        <f t="shared" si="1"/>
        <v>0</v>
      </c>
    </row>
    <row r="27" spans="1:15" s="233" customFormat="1" ht="25.5" customHeight="1">
      <c r="A27" s="235" t="s">
        <v>101</v>
      </c>
      <c r="B27" s="259">
        <v>60</v>
      </c>
      <c r="C27" s="259"/>
      <c r="D27" s="260"/>
      <c r="E27" s="260"/>
      <c r="F27" s="260"/>
      <c r="G27" s="260"/>
      <c r="H27" s="260"/>
      <c r="I27" s="260"/>
      <c r="J27" s="260">
        <f>J24-J25</f>
        <v>2824218149</v>
      </c>
      <c r="K27" s="260">
        <f>K24-K25</f>
        <v>2187807591</v>
      </c>
      <c r="L27" s="260">
        <f>L24-L25</f>
        <v>1812629758</v>
      </c>
      <c r="M27" s="260">
        <f>M24-M25</f>
        <v>1456971060</v>
      </c>
      <c r="N27" s="260">
        <f t="shared" si="0"/>
        <v>4636847907</v>
      </c>
      <c r="O27" s="260">
        <f t="shared" si="1"/>
        <v>3644778651</v>
      </c>
    </row>
    <row r="28" spans="1:15" s="233" customFormat="1" ht="25.5" customHeight="1">
      <c r="A28" s="235" t="s">
        <v>102</v>
      </c>
      <c r="B28" s="259">
        <v>70</v>
      </c>
      <c r="C28" s="259"/>
      <c r="D28" s="259"/>
      <c r="E28" s="259"/>
      <c r="F28" s="259"/>
      <c r="G28" s="259"/>
      <c r="H28" s="259"/>
      <c r="I28" s="259"/>
      <c r="J28" s="259">
        <v>500</v>
      </c>
      <c r="K28" s="259">
        <v>500</v>
      </c>
      <c r="L28" s="259">
        <v>500</v>
      </c>
      <c r="M28" s="259">
        <v>625</v>
      </c>
      <c r="N28" s="259">
        <f>L28+J28</f>
        <v>1000</v>
      </c>
      <c r="O28" s="259">
        <f t="shared" si="1"/>
        <v>1125</v>
      </c>
    </row>
    <row r="29" spans="1:15" s="233" customFormat="1" ht="25.5" customHeight="1">
      <c r="A29" s="237" t="s">
        <v>103</v>
      </c>
      <c r="B29" s="265"/>
      <c r="C29" s="265"/>
      <c r="D29" s="265"/>
      <c r="E29" s="265"/>
      <c r="F29" s="265"/>
      <c r="G29" s="265"/>
      <c r="H29" s="265"/>
      <c r="I29" s="265"/>
      <c r="J29" s="266">
        <f>J27/1714330</f>
        <v>1647.418028617594</v>
      </c>
      <c r="K29" s="266">
        <v>1276</v>
      </c>
      <c r="L29" s="266">
        <v>1057</v>
      </c>
      <c r="M29" s="266">
        <v>850</v>
      </c>
      <c r="N29" s="266">
        <f>N27/1714330</f>
        <v>2704.7580728331186</v>
      </c>
      <c r="O29" s="266">
        <f>O27/1714330</f>
        <v>2126.06595637946</v>
      </c>
    </row>
    <row r="30" spans="1:15" s="241" customFormat="1" ht="9.75" customHeight="1">
      <c r="A30" s="238"/>
      <c r="B30" s="239"/>
      <c r="C30" s="239"/>
      <c r="D30" s="239"/>
      <c r="E30" s="239"/>
      <c r="F30" s="240"/>
      <c r="G30" s="240"/>
      <c r="H30" s="240"/>
      <c r="I30" s="240"/>
      <c r="J30" s="240"/>
      <c r="K30" s="240"/>
      <c r="L30" s="238"/>
      <c r="M30" s="238"/>
      <c r="N30" s="238"/>
      <c r="O30" s="238"/>
    </row>
    <row r="31" spans="1:14" s="241" customFormat="1" ht="24.75" customHeight="1">
      <c r="A31" s="242"/>
      <c r="B31" s="243"/>
      <c r="C31" s="244"/>
      <c r="D31" s="245"/>
      <c r="E31" s="245"/>
      <c r="J31" s="244"/>
      <c r="K31" s="244" t="s">
        <v>567</v>
      </c>
      <c r="N31" s="244"/>
    </row>
    <row r="32" spans="1:8" s="36" customFormat="1" ht="19.5" customHeight="1">
      <c r="A32" s="232" t="s">
        <v>573</v>
      </c>
      <c r="B32" s="232"/>
      <c r="C32" s="232"/>
      <c r="D32" s="232"/>
      <c r="E32" s="232"/>
      <c r="F32" s="35"/>
      <c r="G32" s="35"/>
      <c r="H32" s="35" t="s">
        <v>219</v>
      </c>
    </row>
    <row r="33" spans="1:15" s="36" customFormat="1" ht="15" customHeight="1">
      <c r="A33" s="215"/>
      <c r="B33" s="216"/>
      <c r="C33" s="216"/>
      <c r="D33" s="18" t="s">
        <v>517</v>
      </c>
      <c r="E33" s="10"/>
      <c r="F33" s="35"/>
      <c r="G33" s="35"/>
      <c r="H33" s="35"/>
      <c r="K33" s="345" t="s">
        <v>604</v>
      </c>
      <c r="L33" s="345"/>
      <c r="M33" s="345"/>
      <c r="N33" s="345"/>
      <c r="O33" s="345"/>
    </row>
    <row r="34" spans="1:11" ht="15.75">
      <c r="A34" s="217"/>
      <c r="B34" s="213"/>
      <c r="C34" s="213"/>
      <c r="D34" s="138"/>
      <c r="E34" s="138"/>
      <c r="F34" s="2"/>
      <c r="G34" s="2"/>
      <c r="H34" s="2"/>
      <c r="I34" s="2"/>
      <c r="J34" s="2"/>
      <c r="K34" s="2"/>
    </row>
    <row r="35" spans="1:11" ht="15.75">
      <c r="A35" s="217"/>
      <c r="B35" s="213"/>
      <c r="C35" s="213"/>
      <c r="D35" s="138"/>
      <c r="E35" s="138"/>
      <c r="F35" s="2"/>
      <c r="G35" s="2"/>
      <c r="H35" s="2"/>
      <c r="I35" s="2"/>
      <c r="J35" s="2"/>
      <c r="K35" s="2"/>
    </row>
    <row r="36" spans="1:11" ht="15.75">
      <c r="A36" s="217"/>
      <c r="B36" s="213"/>
      <c r="C36" s="213"/>
      <c r="D36" s="138"/>
      <c r="E36" s="138"/>
      <c r="F36" s="2"/>
      <c r="G36" s="2"/>
      <c r="H36" s="2"/>
      <c r="I36" s="2"/>
      <c r="J36" s="2"/>
      <c r="K36" s="2"/>
    </row>
    <row r="37" spans="1:11" ht="13.5" customHeight="1">
      <c r="A37" s="217"/>
      <c r="B37" s="213"/>
      <c r="C37" s="213"/>
      <c r="D37" s="138"/>
      <c r="E37" s="138"/>
      <c r="F37" s="2"/>
      <c r="G37" s="2"/>
      <c r="H37" s="2"/>
      <c r="I37" s="2"/>
      <c r="J37" s="2"/>
      <c r="K37" s="2"/>
    </row>
    <row r="38" spans="1:15" s="166" customFormat="1" ht="15">
      <c r="A38" s="354" t="s">
        <v>574</v>
      </c>
      <c r="B38" s="354"/>
      <c r="C38" s="354"/>
      <c r="D38" s="354"/>
      <c r="E38" s="354"/>
      <c r="F38" s="354"/>
      <c r="G38" s="354"/>
      <c r="H38" s="354"/>
      <c r="I38" s="354"/>
      <c r="J38" s="354"/>
      <c r="K38" s="354"/>
      <c r="L38" s="354"/>
      <c r="M38" s="354"/>
      <c r="N38" s="354"/>
      <c r="O38" s="354"/>
    </row>
    <row r="39" spans="1:15" ht="15.75">
      <c r="A39" s="143"/>
      <c r="E39" s="347"/>
      <c r="F39" s="347"/>
      <c r="G39" s="347"/>
      <c r="H39" s="347"/>
      <c r="I39" s="347"/>
      <c r="J39" s="347"/>
      <c r="K39" s="347"/>
      <c r="L39" s="347"/>
      <c r="M39" s="347"/>
      <c r="N39" s="347"/>
      <c r="O39" s="347"/>
    </row>
  </sheetData>
  <mergeCells count="15">
    <mergeCell ref="K33:O33"/>
    <mergeCell ref="A38:O38"/>
    <mergeCell ref="E39:O39"/>
    <mergeCell ref="A6:O6"/>
    <mergeCell ref="L8:M8"/>
    <mergeCell ref="N8:O8"/>
    <mergeCell ref="A8:A9"/>
    <mergeCell ref="B8:B9"/>
    <mergeCell ref="F8:I8"/>
    <mergeCell ref="D8:E8"/>
    <mergeCell ref="J8:K8"/>
    <mergeCell ref="N4:O4"/>
    <mergeCell ref="N3:O3"/>
    <mergeCell ref="N2:O2"/>
    <mergeCell ref="A5:O5"/>
  </mergeCells>
  <printOptions/>
  <pageMargins left="0.43" right="0.21" top="0.33" bottom="0.19" header="0.17" footer="0.18"/>
  <pageSetup horizontalDpi="600" verticalDpi="600" orientation="portrait" paperSize="9" scale="8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1"/>
  <sheetViews>
    <sheetView zoomScale="80" zoomScaleNormal="80" workbookViewId="0" topLeftCell="A1">
      <selection activeCell="B23" sqref="B23"/>
    </sheetView>
  </sheetViews>
  <sheetFormatPr defaultColWidth="9.00390625" defaultRowHeight="12.75"/>
  <cols>
    <col min="1" max="1" width="49.375" style="2" customWidth="1"/>
    <col min="2" max="2" width="5.75390625" style="2" customWidth="1"/>
    <col min="3" max="3" width="8.25390625" style="2" customWidth="1"/>
    <col min="4" max="4" width="18.375" style="2" customWidth="1"/>
    <col min="5" max="5" width="18.25390625" style="2" customWidth="1"/>
    <col min="6" max="6" width="0.6171875" style="2" hidden="1" customWidth="1"/>
    <col min="7" max="7" width="18.375" style="2" customWidth="1"/>
    <col min="8" max="8" width="17.75390625" style="2" customWidth="1"/>
    <col min="9" max="16384" width="9.125" style="2" customWidth="1"/>
  </cols>
  <sheetData>
    <row r="1" spans="1:9" ht="17.25">
      <c r="A1" s="146" t="s">
        <v>528</v>
      </c>
      <c r="B1" s="38"/>
      <c r="C1" s="38"/>
      <c r="D1" s="38"/>
      <c r="E1" s="38"/>
      <c r="F1" s="158"/>
      <c r="G1" s="355" t="s">
        <v>220</v>
      </c>
      <c r="H1" s="355"/>
      <c r="I1" s="145"/>
    </row>
    <row r="2" spans="1:9" ht="15.75">
      <c r="A2" s="157" t="s">
        <v>481</v>
      </c>
      <c r="B2" s="38"/>
      <c r="C2" s="38"/>
      <c r="D2" s="38"/>
      <c r="E2" s="38"/>
      <c r="F2" s="158"/>
      <c r="G2" s="356" t="s">
        <v>221</v>
      </c>
      <c r="H2" s="356"/>
      <c r="I2" s="151"/>
    </row>
    <row r="3" spans="1:9" ht="13.5">
      <c r="A3" s="219" t="s">
        <v>591</v>
      </c>
      <c r="B3" s="39"/>
      <c r="C3" s="39"/>
      <c r="D3" s="39"/>
      <c r="E3" s="39"/>
      <c r="F3" s="159"/>
      <c r="G3" s="368" t="s">
        <v>222</v>
      </c>
      <c r="H3" s="368"/>
      <c r="I3" s="161"/>
    </row>
    <row r="4" spans="1:8" ht="12.75">
      <c r="A4" s="40"/>
      <c r="B4" s="41"/>
      <c r="C4" s="41"/>
      <c r="D4" s="42"/>
      <c r="E4" s="42"/>
      <c r="F4" s="42"/>
      <c r="G4" s="310"/>
      <c r="H4" s="310"/>
    </row>
    <row r="5" spans="1:8" ht="33" customHeight="1">
      <c r="A5" s="370" t="s">
        <v>223</v>
      </c>
      <c r="B5" s="370"/>
      <c r="C5" s="370"/>
      <c r="D5" s="370"/>
      <c r="E5" s="370"/>
      <c r="F5" s="370"/>
      <c r="G5" s="370"/>
      <c r="H5" s="370"/>
    </row>
    <row r="6" spans="1:8" ht="15.75" customHeight="1">
      <c r="A6" s="371" t="s">
        <v>224</v>
      </c>
      <c r="B6" s="371"/>
      <c r="C6" s="371"/>
      <c r="D6" s="371"/>
      <c r="E6" s="371"/>
      <c r="F6" s="371"/>
      <c r="G6" s="371"/>
      <c r="H6" s="371"/>
    </row>
    <row r="7" spans="1:8" ht="15">
      <c r="A7" s="372" t="s">
        <v>557</v>
      </c>
      <c r="B7" s="372"/>
      <c r="C7" s="372"/>
      <c r="D7" s="372"/>
      <c r="E7" s="372"/>
      <c r="F7" s="372"/>
      <c r="G7" s="372"/>
      <c r="H7" s="372"/>
    </row>
    <row r="8" spans="1:8" s="246" customFormat="1" ht="20.25" customHeight="1">
      <c r="A8" s="43"/>
      <c r="B8" s="38"/>
      <c r="C8" s="38"/>
      <c r="D8" s="38"/>
      <c r="E8" s="38"/>
      <c r="F8" s="38"/>
      <c r="G8" s="373" t="s">
        <v>583</v>
      </c>
      <c r="H8" s="373"/>
    </row>
    <row r="9" spans="1:8" s="233" customFormat="1" ht="18" customHeight="1">
      <c r="A9" s="44"/>
      <c r="B9" s="45" t="s">
        <v>225</v>
      </c>
      <c r="C9" s="374" t="s">
        <v>602</v>
      </c>
      <c r="D9" s="376" t="s">
        <v>111</v>
      </c>
      <c r="E9" s="377"/>
      <c r="F9" s="300" t="s">
        <v>590</v>
      </c>
      <c r="G9" s="376" t="s">
        <v>585</v>
      </c>
      <c r="H9" s="377"/>
    </row>
    <row r="10" spans="1:8" s="233" customFormat="1" ht="18" customHeight="1">
      <c r="A10" s="46" t="s">
        <v>226</v>
      </c>
      <c r="B10" s="47" t="s">
        <v>227</v>
      </c>
      <c r="C10" s="375"/>
      <c r="D10" s="297" t="s">
        <v>74</v>
      </c>
      <c r="E10" s="297" t="s">
        <v>75</v>
      </c>
      <c r="F10" s="297"/>
      <c r="G10" s="297" t="s">
        <v>74</v>
      </c>
      <c r="H10" s="305" t="s">
        <v>75</v>
      </c>
    </row>
    <row r="11" spans="1:8" s="302" customFormat="1" ht="15" customHeight="1">
      <c r="A11" s="301">
        <v>1</v>
      </c>
      <c r="B11" s="301">
        <v>2</v>
      </c>
      <c r="C11" s="301">
        <v>3</v>
      </c>
      <c r="D11" s="301">
        <v>4</v>
      </c>
      <c r="E11" s="301">
        <v>5</v>
      </c>
      <c r="F11" s="301"/>
      <c r="G11" s="275">
        <v>6</v>
      </c>
      <c r="H11" s="275">
        <v>7</v>
      </c>
    </row>
    <row r="12" spans="1:8" s="233" customFormat="1" ht="19.5" customHeight="1">
      <c r="A12" s="276" t="s">
        <v>228</v>
      </c>
      <c r="B12" s="277"/>
      <c r="C12" s="277"/>
      <c r="D12" s="277"/>
      <c r="E12" s="277"/>
      <c r="F12" s="277"/>
      <c r="G12" s="277"/>
      <c r="H12" s="278"/>
    </row>
    <row r="13" spans="1:8" s="233" customFormat="1" ht="19.5" customHeight="1">
      <c r="A13" s="48" t="s">
        <v>5</v>
      </c>
      <c r="B13" s="279" t="s">
        <v>77</v>
      </c>
      <c r="C13" s="279"/>
      <c r="D13" s="281">
        <v>40423626880</v>
      </c>
      <c r="E13" s="281">
        <v>30610174299</v>
      </c>
      <c r="F13" s="281">
        <v>33796258936</v>
      </c>
      <c r="G13" s="281">
        <f>F13+D13</f>
        <v>74219885816</v>
      </c>
      <c r="H13" s="281">
        <v>60913168325</v>
      </c>
    </row>
    <row r="14" spans="1:8" s="233" customFormat="1" ht="19.5" customHeight="1">
      <c r="A14" s="48" t="s">
        <v>4</v>
      </c>
      <c r="B14" s="279" t="s">
        <v>80</v>
      </c>
      <c r="C14" s="279"/>
      <c r="D14" s="284">
        <v>-29812494917</v>
      </c>
      <c r="E14" s="284">
        <v>-22842279847</v>
      </c>
      <c r="F14" s="284">
        <v>-21084881630</v>
      </c>
      <c r="G14" s="284">
        <f aca="true" t="shared" si="0" ref="G14:G19">F14+D14</f>
        <v>-50897376547</v>
      </c>
      <c r="H14" s="284">
        <v>-41929822725</v>
      </c>
    </row>
    <row r="15" spans="1:8" ht="19.5" customHeight="1">
      <c r="A15" s="48" t="s">
        <v>3</v>
      </c>
      <c r="B15" s="279" t="s">
        <v>229</v>
      </c>
      <c r="C15" s="279"/>
      <c r="D15" s="284">
        <v>-4759885230</v>
      </c>
      <c r="E15" s="284">
        <v>-3924796272</v>
      </c>
      <c r="F15" s="284">
        <v>-6158417104</v>
      </c>
      <c r="G15" s="284">
        <f t="shared" si="0"/>
        <v>-10918302334</v>
      </c>
      <c r="H15" s="284">
        <v>-8345781176</v>
      </c>
    </row>
    <row r="16" spans="1:8" ht="19.5" customHeight="1">
      <c r="A16" s="48" t="s">
        <v>2</v>
      </c>
      <c r="B16" s="279" t="s">
        <v>230</v>
      </c>
      <c r="C16" s="279"/>
      <c r="D16" s="284">
        <v>-31646192</v>
      </c>
      <c r="E16" s="284">
        <v>-47083333</v>
      </c>
      <c r="F16" s="284">
        <v>-69990425</v>
      </c>
      <c r="G16" s="284">
        <f t="shared" si="0"/>
        <v>-101636617</v>
      </c>
      <c r="H16" s="284">
        <v>-47083333</v>
      </c>
    </row>
    <row r="17" spans="1:8" ht="19.5" customHeight="1">
      <c r="A17" s="48" t="s">
        <v>6</v>
      </c>
      <c r="B17" s="279" t="s">
        <v>231</v>
      </c>
      <c r="C17" s="279"/>
      <c r="D17" s="284">
        <v>-554209919</v>
      </c>
      <c r="E17" s="284">
        <v>-423324421</v>
      </c>
      <c r="F17" s="284">
        <v>-259315786</v>
      </c>
      <c r="G17" s="284">
        <f t="shared" si="0"/>
        <v>-813525705</v>
      </c>
      <c r="H17" s="284">
        <v>-582065977</v>
      </c>
    </row>
    <row r="18" spans="1:8" ht="19.5" customHeight="1">
      <c r="A18" s="48" t="s">
        <v>7</v>
      </c>
      <c r="B18" s="279" t="s">
        <v>232</v>
      </c>
      <c r="C18" s="279"/>
      <c r="D18" s="284">
        <v>345331353</v>
      </c>
      <c r="E18" s="284">
        <v>429557120</v>
      </c>
      <c r="F18" s="284">
        <v>1515532582</v>
      </c>
      <c r="G18" s="284">
        <f t="shared" si="0"/>
        <v>1860863935</v>
      </c>
      <c r="H18" s="281">
        <v>690242543</v>
      </c>
    </row>
    <row r="19" spans="1:8" ht="19.5" customHeight="1">
      <c r="A19" s="48" t="s">
        <v>8</v>
      </c>
      <c r="B19" s="279" t="s">
        <v>233</v>
      </c>
      <c r="C19" s="279"/>
      <c r="D19" s="284">
        <v>-4413200766</v>
      </c>
      <c r="E19" s="284">
        <v>-1769687602</v>
      </c>
      <c r="F19" s="284">
        <v>-5216251133</v>
      </c>
      <c r="G19" s="284">
        <f t="shared" si="0"/>
        <v>-9629451899</v>
      </c>
      <c r="H19" s="284">
        <v>-7870654763</v>
      </c>
    </row>
    <row r="20" spans="1:8" ht="19.5" customHeight="1">
      <c r="A20" s="286" t="s">
        <v>234</v>
      </c>
      <c r="B20" s="287">
        <v>20</v>
      </c>
      <c r="C20" s="287"/>
      <c r="D20" s="288">
        <f>D13+D14+D15+D16+D17+D18+D19</f>
        <v>1197521209</v>
      </c>
      <c r="E20" s="288">
        <f>E13+E14+E15+E16+E17+E18+E19</f>
        <v>2032559944</v>
      </c>
      <c r="F20" s="288">
        <f>F13+F14+F15+F16+F17+F18+F19</f>
        <v>2522935440</v>
      </c>
      <c r="G20" s="288">
        <f>SUM(G13:G19)</f>
        <v>3720456649</v>
      </c>
      <c r="H20" s="289">
        <f>SUM(H13:H19)</f>
        <v>2828002894</v>
      </c>
    </row>
    <row r="21" spans="1:8" ht="19.5" customHeight="1">
      <c r="A21" s="276" t="s">
        <v>235</v>
      </c>
      <c r="B21" s="290"/>
      <c r="C21" s="290"/>
      <c r="D21" s="289"/>
      <c r="E21" s="289"/>
      <c r="F21" s="289"/>
      <c r="G21" s="289"/>
      <c r="H21" s="289"/>
    </row>
    <row r="22" spans="1:8" ht="19.5" customHeight="1">
      <c r="A22" s="48" t="s">
        <v>592</v>
      </c>
      <c r="B22" s="291">
        <v>21</v>
      </c>
      <c r="C22" s="291"/>
      <c r="D22" s="284">
        <v>-5434278984</v>
      </c>
      <c r="E22" s="284">
        <v>-14700000</v>
      </c>
      <c r="F22" s="284">
        <v>-787158455</v>
      </c>
      <c r="G22" s="284">
        <f>F22+D22</f>
        <v>-6221437439</v>
      </c>
      <c r="H22" s="284">
        <v>-1760484181</v>
      </c>
    </row>
    <row r="23" spans="1:8" ht="19.5" customHeight="1">
      <c r="A23" s="48" t="s">
        <v>587</v>
      </c>
      <c r="B23" s="291">
        <v>22</v>
      </c>
      <c r="C23" s="291"/>
      <c r="D23" s="281"/>
      <c r="E23" s="281"/>
      <c r="F23" s="281"/>
      <c r="G23" s="281"/>
      <c r="H23" s="281"/>
    </row>
    <row r="24" spans="1:8" ht="19.5" customHeight="1">
      <c r="A24" s="48" t="s">
        <v>593</v>
      </c>
      <c r="B24" s="291">
        <v>23</v>
      </c>
      <c r="C24" s="291"/>
      <c r="D24" s="284">
        <v>-13963710676</v>
      </c>
      <c r="E24" s="284"/>
      <c r="F24" s="284"/>
      <c r="G24" s="284">
        <f>F24+D24</f>
        <v>-13963710676</v>
      </c>
      <c r="H24" s="284">
        <v>-3000000000</v>
      </c>
    </row>
    <row r="25" spans="1:8" ht="19.5" customHeight="1">
      <c r="A25" s="48" t="s">
        <v>594</v>
      </c>
      <c r="B25" s="291">
        <v>24</v>
      </c>
      <c r="C25" s="291"/>
      <c r="D25" s="281">
        <v>3000000000</v>
      </c>
      <c r="E25" s="281">
        <v>3000000000</v>
      </c>
      <c r="F25" s="281"/>
      <c r="G25" s="284">
        <f>F25+D25</f>
        <v>3000000000</v>
      </c>
      <c r="H25" s="284">
        <v>4000000000</v>
      </c>
    </row>
    <row r="26" spans="1:8" ht="19.5" customHeight="1">
      <c r="A26" s="48" t="s">
        <v>236</v>
      </c>
      <c r="B26" s="291">
        <v>25</v>
      </c>
      <c r="C26" s="291"/>
      <c r="D26" s="285"/>
      <c r="E26" s="285"/>
      <c r="F26" s="285"/>
      <c r="G26" s="291"/>
      <c r="H26" s="291"/>
    </row>
    <row r="27" spans="1:8" ht="19.5" customHeight="1">
      <c r="A27" s="48" t="s">
        <v>9</v>
      </c>
      <c r="B27" s="291">
        <v>26</v>
      </c>
      <c r="C27" s="291"/>
      <c r="D27" s="281"/>
      <c r="E27" s="281"/>
      <c r="F27" s="281"/>
      <c r="G27" s="281"/>
      <c r="H27" s="281"/>
    </row>
    <row r="28" spans="1:8" ht="19.5" customHeight="1">
      <c r="A28" s="48" t="s">
        <v>10</v>
      </c>
      <c r="B28" s="291">
        <v>27</v>
      </c>
      <c r="C28" s="291"/>
      <c r="D28" s="284">
        <v>77426436</v>
      </c>
      <c r="E28" s="284">
        <v>72274138</v>
      </c>
      <c r="F28" s="284">
        <v>114886884</v>
      </c>
      <c r="G28" s="284">
        <f>F28+D28</f>
        <v>192313320</v>
      </c>
      <c r="H28" s="281">
        <v>144368965</v>
      </c>
    </row>
    <row r="29" spans="1:8" ht="19.5" customHeight="1">
      <c r="A29" s="286" t="s">
        <v>237</v>
      </c>
      <c r="B29" s="287">
        <v>30</v>
      </c>
      <c r="C29" s="287"/>
      <c r="D29" s="288">
        <f>D22+D23+D24+D25+D26+D27+D28</f>
        <v>-16320563224</v>
      </c>
      <c r="E29" s="288">
        <f>E22+E23+E24+E25+E26+E27+E28</f>
        <v>3057574138</v>
      </c>
      <c r="F29" s="288">
        <f>F22+F23+F24+F25+F26+F27+F28</f>
        <v>-672271571</v>
      </c>
      <c r="G29" s="288">
        <f>G22+G23+G24+G25+G26+G27+G28</f>
        <v>-16992834795</v>
      </c>
      <c r="H29" s="288">
        <f>H22+H23+H24+H25+H26+H27+H28</f>
        <v>-616115216</v>
      </c>
    </row>
    <row r="30" spans="1:8" ht="19.5" customHeight="1">
      <c r="A30" s="276" t="s">
        <v>238</v>
      </c>
      <c r="B30" s="290"/>
      <c r="C30" s="290"/>
      <c r="D30" s="290"/>
      <c r="E30" s="290"/>
      <c r="F30" s="290"/>
      <c r="G30" s="290"/>
      <c r="H30" s="290"/>
    </row>
    <row r="31" spans="1:8" ht="19.5" customHeight="1">
      <c r="A31" s="48" t="s">
        <v>588</v>
      </c>
      <c r="B31" s="291">
        <v>31</v>
      </c>
      <c r="C31" s="291"/>
      <c r="D31" s="281">
        <v>10964044000</v>
      </c>
      <c r="E31" s="281"/>
      <c r="F31" s="281"/>
      <c r="G31" s="284">
        <f>F31+D31</f>
        <v>10964044000</v>
      </c>
      <c r="H31" s="281"/>
    </row>
    <row r="32" spans="1:8" ht="19.5" customHeight="1" hidden="1">
      <c r="A32" s="48" t="s">
        <v>589</v>
      </c>
      <c r="B32" s="291"/>
      <c r="C32" s="291"/>
      <c r="D32" s="291"/>
      <c r="E32" s="291"/>
      <c r="F32" s="291"/>
      <c r="G32" s="291"/>
      <c r="H32" s="291"/>
    </row>
    <row r="33" spans="1:8" ht="17.25" customHeight="1">
      <c r="A33" s="48" t="s">
        <v>584</v>
      </c>
      <c r="B33" s="291"/>
      <c r="C33" s="291"/>
      <c r="D33" s="291"/>
      <c r="E33" s="291"/>
      <c r="F33" s="291"/>
      <c r="G33" s="291"/>
      <c r="H33" s="291"/>
    </row>
    <row r="34" spans="1:8" ht="19.5" customHeight="1">
      <c r="A34" s="48" t="s">
        <v>239</v>
      </c>
      <c r="B34" s="291">
        <v>33</v>
      </c>
      <c r="C34" s="291"/>
      <c r="D34" s="281">
        <v>3931834380</v>
      </c>
      <c r="E34" s="281"/>
      <c r="F34" s="281"/>
      <c r="G34" s="284">
        <f>F34+D34</f>
        <v>3931834380</v>
      </c>
      <c r="H34" s="281">
        <v>2500000000</v>
      </c>
    </row>
    <row r="35" spans="1:8" ht="19.5" customHeight="1">
      <c r="A35" s="48" t="s">
        <v>240</v>
      </c>
      <c r="B35" s="291">
        <v>34</v>
      </c>
      <c r="C35" s="291"/>
      <c r="D35" s="284"/>
      <c r="E35" s="284">
        <v>-2500000000</v>
      </c>
      <c r="F35" s="284">
        <v>-2802929710</v>
      </c>
      <c r="G35" s="284">
        <f>F35+D35</f>
        <v>-2802929710</v>
      </c>
      <c r="H35" s="284">
        <v>-2500000000</v>
      </c>
    </row>
    <row r="36" spans="1:8" ht="19.5" customHeight="1">
      <c r="A36" s="48" t="s">
        <v>241</v>
      </c>
      <c r="B36" s="291">
        <v>35</v>
      </c>
      <c r="C36" s="291"/>
      <c r="D36" s="291"/>
      <c r="E36" s="291"/>
      <c r="F36" s="291"/>
      <c r="G36" s="291"/>
      <c r="H36" s="291"/>
    </row>
    <row r="37" spans="1:8" ht="19.5" customHeight="1">
      <c r="A37" s="48" t="s">
        <v>242</v>
      </c>
      <c r="B37" s="291">
        <v>36</v>
      </c>
      <c r="C37" s="291"/>
      <c r="D37" s="284">
        <v>-857165000</v>
      </c>
      <c r="E37" s="284">
        <v>-857165000</v>
      </c>
      <c r="F37" s="284">
        <v>-1714330000</v>
      </c>
      <c r="G37" s="284">
        <f>F37+D37</f>
        <v>-2571495000</v>
      </c>
      <c r="H37" s="284">
        <v>-857165000</v>
      </c>
    </row>
    <row r="38" spans="1:8" ht="19.5" customHeight="1">
      <c r="A38" s="276" t="s">
        <v>243</v>
      </c>
      <c r="B38" s="287">
        <v>40</v>
      </c>
      <c r="C38" s="287"/>
      <c r="D38" s="292">
        <f>SUM(D31:D37)</f>
        <v>14038713380</v>
      </c>
      <c r="E38" s="292">
        <f>SUM(E31:E37)</f>
        <v>-3357165000</v>
      </c>
      <c r="F38" s="292">
        <f>SUM(F31:F37)</f>
        <v>-4517259710</v>
      </c>
      <c r="G38" s="292">
        <f>SUM(G31:G37)</f>
        <v>9521453670</v>
      </c>
      <c r="H38" s="292">
        <f>SUM(H31:H37)</f>
        <v>-857165000</v>
      </c>
    </row>
    <row r="39" spans="1:8" ht="19.5" customHeight="1">
      <c r="A39" s="276" t="s">
        <v>244</v>
      </c>
      <c r="B39" s="282">
        <v>50</v>
      </c>
      <c r="C39" s="282"/>
      <c r="D39" s="283">
        <f>D20+D29+D38</f>
        <v>-1084328635</v>
      </c>
      <c r="E39" s="283">
        <f>E20+E29+E38</f>
        <v>1732969082</v>
      </c>
      <c r="F39" s="283">
        <f>F20+F29+F38</f>
        <v>-2666595841</v>
      </c>
      <c r="G39" s="283">
        <f>G20+G29+G38</f>
        <v>-3750924476</v>
      </c>
      <c r="H39" s="280">
        <f>H20+H29+H38</f>
        <v>1354722678</v>
      </c>
    </row>
    <row r="40" spans="1:8" ht="19.5" customHeight="1">
      <c r="A40" s="276" t="s">
        <v>245</v>
      </c>
      <c r="B40" s="282">
        <v>60</v>
      </c>
      <c r="C40" s="293"/>
      <c r="D40" s="294">
        <v>2161815493</v>
      </c>
      <c r="E40" s="294">
        <v>2354590772</v>
      </c>
      <c r="F40" s="294">
        <v>4828411334</v>
      </c>
      <c r="G40" s="294">
        <v>4828411334</v>
      </c>
      <c r="H40" s="306">
        <v>2734211344</v>
      </c>
    </row>
    <row r="41" spans="1:8" ht="19.5" customHeight="1">
      <c r="A41" s="298" t="s">
        <v>586</v>
      </c>
      <c r="B41" s="285">
        <v>61</v>
      </c>
      <c r="C41" s="285"/>
      <c r="D41" s="292"/>
      <c r="E41" s="292"/>
      <c r="F41" s="292"/>
      <c r="G41" s="292"/>
      <c r="H41" s="284">
        <v>-1374168</v>
      </c>
    </row>
    <row r="42" spans="1:8" ht="21.75" customHeight="1">
      <c r="A42" s="303" t="s">
        <v>595</v>
      </c>
      <c r="B42" s="295">
        <v>70</v>
      </c>
      <c r="C42" s="299" t="s">
        <v>246</v>
      </c>
      <c r="D42" s="296">
        <f>SUM(D39:D41)</f>
        <v>1077486858</v>
      </c>
      <c r="E42" s="296">
        <f>SUM(E39:E41)</f>
        <v>4087559854</v>
      </c>
      <c r="F42" s="296">
        <f>SUM(F39:F41)</f>
        <v>2161815493</v>
      </c>
      <c r="G42" s="296">
        <f>SUM(G39:G41)</f>
        <v>1077486858</v>
      </c>
      <c r="H42" s="296">
        <f>SUM(H39:H41)</f>
        <v>4087559854</v>
      </c>
    </row>
    <row r="43" ht="9" customHeight="1"/>
    <row r="44" spans="1:5" s="241" customFormat="1" ht="20.25" customHeight="1">
      <c r="A44" s="242"/>
      <c r="B44" s="243"/>
      <c r="C44" s="244"/>
      <c r="D44" s="244"/>
      <c r="E44" s="311" t="s">
        <v>603</v>
      </c>
    </row>
    <row r="45" spans="1:8" s="36" customFormat="1" ht="19.5" customHeight="1">
      <c r="A45" s="304" t="s">
        <v>596</v>
      </c>
      <c r="B45" s="304"/>
      <c r="C45" s="304"/>
      <c r="D45" s="304"/>
      <c r="E45" s="369" t="s">
        <v>597</v>
      </c>
      <c r="F45" s="369"/>
      <c r="G45" s="369"/>
      <c r="H45" s="369"/>
    </row>
    <row r="46" spans="1:8" s="36" customFormat="1" ht="12.75" customHeight="1">
      <c r="A46" s="215"/>
      <c r="B46" s="216"/>
      <c r="C46" s="216"/>
      <c r="D46" s="18"/>
      <c r="E46" s="379" t="s">
        <v>598</v>
      </c>
      <c r="F46" s="379"/>
      <c r="G46" s="379"/>
      <c r="H46" s="379"/>
    </row>
    <row r="47" spans="1:5" ht="15.75">
      <c r="A47" s="217"/>
      <c r="B47" s="213"/>
      <c r="C47" s="213"/>
      <c r="D47" s="138"/>
      <c r="E47" s="138"/>
    </row>
    <row r="48" spans="1:5" ht="15.75">
      <c r="A48" s="217"/>
      <c r="B48" s="213"/>
      <c r="C48" s="213"/>
      <c r="D48" s="138"/>
      <c r="E48" s="138"/>
    </row>
    <row r="49" spans="1:5" ht="15.75">
      <c r="A49" s="217"/>
      <c r="B49" s="213"/>
      <c r="C49" s="213"/>
      <c r="D49" s="138"/>
      <c r="E49" s="138"/>
    </row>
    <row r="50" spans="1:5" ht="16.5" customHeight="1">
      <c r="A50" s="217"/>
      <c r="B50" s="213"/>
      <c r="C50" s="213"/>
      <c r="D50" s="138"/>
      <c r="E50" s="138"/>
    </row>
    <row r="51" spans="1:8" ht="18.75" customHeight="1">
      <c r="A51" s="378" t="s">
        <v>1</v>
      </c>
      <c r="B51" s="378"/>
      <c r="C51" s="378"/>
      <c r="D51" s="378"/>
      <c r="E51" s="378"/>
      <c r="F51" s="378"/>
      <c r="G51" s="378"/>
      <c r="H51" s="378"/>
    </row>
  </sheetData>
  <mergeCells count="13">
    <mergeCell ref="G9:H9"/>
    <mergeCell ref="A51:H51"/>
    <mergeCell ref="E46:H46"/>
    <mergeCell ref="G1:H1"/>
    <mergeCell ref="G2:H2"/>
    <mergeCell ref="G3:H3"/>
    <mergeCell ref="E45:H45"/>
    <mergeCell ref="A5:H5"/>
    <mergeCell ref="A6:H6"/>
    <mergeCell ref="A7:H7"/>
    <mergeCell ref="G8:H8"/>
    <mergeCell ref="C9:C10"/>
    <mergeCell ref="D9:E9"/>
  </mergeCells>
  <printOptions/>
  <pageMargins left="0.5" right="0.19" top="0.33" bottom="0.19" header="0.17" footer="0.18"/>
  <pageSetup horizontalDpi="600" verticalDpi="600" orientation="portrait" paperSize="9" scale="8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03"/>
  <sheetViews>
    <sheetView workbookViewId="0" topLeftCell="A329">
      <selection activeCell="G338" sqref="G338"/>
    </sheetView>
  </sheetViews>
  <sheetFormatPr defaultColWidth="9.00390625" defaultRowHeight="21.75" customHeight="1"/>
  <cols>
    <col min="1" max="1" width="7.00390625" style="2" customWidth="1"/>
    <col min="2" max="2" width="49.75390625" style="2" customWidth="1"/>
    <col min="3" max="3" width="22.125" style="2" customWidth="1"/>
    <col min="4" max="4" width="21.875" style="2" customWidth="1"/>
    <col min="5" max="5" width="7.375" style="2" customWidth="1"/>
    <col min="6" max="6" width="11.75390625" style="2" customWidth="1"/>
    <col min="7" max="7" width="16.00390625" style="2" customWidth="1"/>
    <col min="8" max="8" width="7.75390625" style="2" customWidth="1"/>
    <col min="9" max="9" width="10.375" style="2" customWidth="1"/>
    <col min="10" max="10" width="18.125" style="2" customWidth="1"/>
    <col min="11" max="11" width="7.625" style="2" customWidth="1"/>
    <col min="12" max="12" width="6.875" style="2" customWidth="1"/>
    <col min="13" max="13" width="7.625" style="2" customWidth="1"/>
    <col min="14" max="14" width="7.125" style="2" customWidth="1"/>
    <col min="15" max="15" width="7.75390625" style="2" customWidth="1"/>
    <col min="16" max="16" width="5.00390625" style="2" customWidth="1"/>
    <col min="17" max="17" width="4.75390625" style="2" customWidth="1"/>
    <col min="18" max="16384" width="16.75390625" style="2" customWidth="1"/>
  </cols>
  <sheetData>
    <row r="1" spans="1:6" ht="27.75" customHeight="1" hidden="1">
      <c r="A1" s="309" t="s">
        <v>611</v>
      </c>
      <c r="B1" s="38"/>
      <c r="C1" s="355" t="s">
        <v>523</v>
      </c>
      <c r="D1" s="355"/>
      <c r="E1" s="145"/>
      <c r="F1" s="145"/>
    </row>
    <row r="2" spans="1:6" ht="25.5" customHeight="1" hidden="1">
      <c r="A2" s="270" t="s">
        <v>501</v>
      </c>
      <c r="B2" s="269"/>
      <c r="C2" s="267" t="s">
        <v>575</v>
      </c>
      <c r="D2" s="268"/>
      <c r="E2" s="151"/>
      <c r="F2" s="151"/>
    </row>
    <row r="3" spans="1:6" ht="17.25" customHeight="1" hidden="1">
      <c r="A3" s="153" t="s">
        <v>605</v>
      </c>
      <c r="B3" s="164"/>
      <c r="C3" s="39"/>
      <c r="D3" s="152"/>
      <c r="E3" s="152"/>
      <c r="F3" s="152"/>
    </row>
    <row r="4" spans="1:5" ht="10.5" customHeight="1" hidden="1">
      <c r="A4" s="139"/>
      <c r="B4" s="140"/>
      <c r="C4" s="8"/>
      <c r="D4" s="141"/>
      <c r="E4" s="8"/>
    </row>
    <row r="5" spans="1:5" ht="34.5" customHeight="1" hidden="1">
      <c r="A5" s="384" t="s">
        <v>248</v>
      </c>
      <c r="B5" s="384"/>
      <c r="C5" s="384"/>
      <c r="D5" s="384"/>
      <c r="E5" s="144"/>
    </row>
    <row r="6" spans="1:5" ht="21.75" customHeight="1" hidden="1">
      <c r="A6" s="347" t="s">
        <v>557</v>
      </c>
      <c r="B6" s="347"/>
      <c r="C6" s="347"/>
      <c r="D6" s="347"/>
      <c r="E6" s="3"/>
    </row>
    <row r="7" spans="3:7" ht="9.75" customHeight="1" hidden="1">
      <c r="C7" s="9"/>
      <c r="G7" s="26"/>
    </row>
    <row r="8" spans="1:2" ht="18" customHeight="1" hidden="1">
      <c r="A8" s="7" t="s">
        <v>249</v>
      </c>
      <c r="B8" s="7"/>
    </row>
    <row r="9" spans="1:2" ht="18" customHeight="1" hidden="1">
      <c r="A9" s="49" t="s">
        <v>497</v>
      </c>
      <c r="B9" s="49"/>
    </row>
    <row r="10" spans="1:2" ht="18" customHeight="1" hidden="1">
      <c r="A10" s="49" t="s">
        <v>250</v>
      </c>
      <c r="B10" s="49"/>
    </row>
    <row r="11" spans="1:2" ht="18" customHeight="1" hidden="1">
      <c r="A11" s="49" t="s">
        <v>251</v>
      </c>
      <c r="B11" s="49"/>
    </row>
    <row r="12" spans="1:2" ht="18" customHeight="1" hidden="1">
      <c r="A12" s="50" t="s">
        <v>252</v>
      </c>
      <c r="B12" s="49"/>
    </row>
    <row r="13" spans="1:2" ht="18" customHeight="1" hidden="1">
      <c r="A13" s="50" t="s">
        <v>613</v>
      </c>
      <c r="B13" s="49"/>
    </row>
    <row r="14" spans="1:2" ht="18" customHeight="1" hidden="1">
      <c r="A14" s="50" t="s">
        <v>484</v>
      </c>
      <c r="B14" s="49"/>
    </row>
    <row r="15" spans="1:2" ht="18" customHeight="1" hidden="1">
      <c r="A15" s="50" t="s">
        <v>475</v>
      </c>
      <c r="B15" s="50"/>
    </row>
    <row r="16" spans="1:2" ht="18" customHeight="1" hidden="1">
      <c r="A16" s="49" t="s">
        <v>253</v>
      </c>
      <c r="B16" s="50"/>
    </row>
    <row r="17" spans="1:2" ht="18" customHeight="1" hidden="1">
      <c r="A17" s="7" t="s">
        <v>254</v>
      </c>
      <c r="B17" s="7"/>
    </row>
    <row r="18" spans="1:2" ht="18" customHeight="1" hidden="1">
      <c r="A18" s="50" t="s">
        <v>539</v>
      </c>
      <c r="B18" s="50"/>
    </row>
    <row r="19" spans="1:2" ht="18" customHeight="1" hidden="1">
      <c r="A19" s="50" t="s">
        <v>255</v>
      </c>
      <c r="B19" s="50"/>
    </row>
    <row r="20" spans="1:2" ht="18" customHeight="1" hidden="1">
      <c r="A20" s="7" t="s">
        <v>256</v>
      </c>
      <c r="B20" s="7"/>
    </row>
    <row r="21" spans="1:2" ht="18" customHeight="1" hidden="1">
      <c r="A21" s="49" t="s">
        <v>486</v>
      </c>
      <c r="B21" s="50"/>
    </row>
    <row r="22" spans="1:2" ht="18" customHeight="1" hidden="1">
      <c r="A22" s="50" t="s">
        <v>540</v>
      </c>
      <c r="B22" s="50"/>
    </row>
    <row r="23" spans="1:2" ht="18" customHeight="1" hidden="1">
      <c r="A23" s="50" t="s">
        <v>541</v>
      </c>
      <c r="B23" s="50"/>
    </row>
    <row r="24" spans="1:2" ht="18" customHeight="1" hidden="1">
      <c r="A24" s="50" t="s">
        <v>530</v>
      </c>
      <c r="B24" s="50"/>
    </row>
    <row r="25" spans="1:2" ht="18" customHeight="1" hidden="1">
      <c r="A25" s="49" t="s">
        <v>257</v>
      </c>
      <c r="B25" s="50"/>
    </row>
    <row r="26" spans="1:2" ht="18" customHeight="1" hidden="1">
      <c r="A26" s="50" t="s">
        <v>258</v>
      </c>
      <c r="B26" s="50"/>
    </row>
    <row r="27" spans="1:2" ht="18" customHeight="1" hidden="1">
      <c r="A27" s="49" t="s">
        <v>259</v>
      </c>
      <c r="B27" s="50"/>
    </row>
    <row r="28" spans="1:2" ht="18" customHeight="1" hidden="1">
      <c r="A28" s="7" t="s">
        <v>260</v>
      </c>
      <c r="B28" s="7"/>
    </row>
    <row r="29" spans="1:2" ht="18" customHeight="1" hidden="1">
      <c r="A29" s="7" t="s">
        <v>261</v>
      </c>
      <c r="B29" s="7"/>
    </row>
    <row r="30" spans="1:2" ht="18" customHeight="1" hidden="1">
      <c r="A30" s="51" t="s">
        <v>606</v>
      </c>
      <c r="B30" s="51"/>
    </row>
    <row r="31" spans="1:2" ht="18" customHeight="1" hidden="1">
      <c r="A31" s="51" t="s">
        <v>262</v>
      </c>
      <c r="B31" s="51"/>
    </row>
    <row r="32" spans="1:2" ht="18" customHeight="1" hidden="1">
      <c r="A32" s="50" t="s">
        <v>263</v>
      </c>
      <c r="B32" s="50"/>
    </row>
    <row r="33" spans="1:2" ht="18" customHeight="1" hidden="1">
      <c r="A33" s="50" t="s">
        <v>264</v>
      </c>
      <c r="B33" s="50"/>
    </row>
    <row r="34" spans="1:2" ht="18" customHeight="1" hidden="1">
      <c r="A34" s="50" t="s">
        <v>485</v>
      </c>
      <c r="B34" s="50"/>
    </row>
    <row r="35" spans="1:2" ht="18" customHeight="1" hidden="1">
      <c r="A35" s="50" t="s">
        <v>265</v>
      </c>
      <c r="B35" s="50"/>
    </row>
    <row r="36" spans="1:2" ht="18" customHeight="1" hidden="1">
      <c r="A36" s="7" t="s">
        <v>266</v>
      </c>
      <c r="B36" s="7"/>
    </row>
    <row r="37" spans="1:2" ht="18" customHeight="1" hidden="1">
      <c r="A37" s="2" t="s">
        <v>267</v>
      </c>
      <c r="B37" s="52"/>
    </row>
    <row r="38" spans="1:2" ht="18" customHeight="1" hidden="1">
      <c r="A38" s="50" t="s">
        <v>15</v>
      </c>
      <c r="B38" s="52"/>
    </row>
    <row r="39" spans="1:2" ht="18" customHeight="1" hidden="1">
      <c r="A39" s="50" t="s">
        <v>16</v>
      </c>
      <c r="B39" s="52"/>
    </row>
    <row r="40" spans="1:2" ht="18" customHeight="1" hidden="1">
      <c r="A40" s="2" t="s">
        <v>268</v>
      </c>
      <c r="B40" s="52"/>
    </row>
    <row r="41" spans="1:2" ht="18" customHeight="1" hidden="1">
      <c r="A41" s="2" t="s">
        <v>269</v>
      </c>
      <c r="B41" s="52"/>
    </row>
    <row r="42" spans="1:2" ht="18" customHeight="1" hidden="1">
      <c r="A42" s="2" t="s">
        <v>270</v>
      </c>
      <c r="B42" s="52"/>
    </row>
    <row r="43" spans="1:4" ht="18" customHeight="1" hidden="1">
      <c r="A43" s="8" t="s">
        <v>271</v>
      </c>
      <c r="B43" s="53"/>
      <c r="C43" s="8"/>
      <c r="D43" s="8"/>
    </row>
    <row r="44" spans="1:4" ht="18" customHeight="1" hidden="1">
      <c r="A44" s="54" t="s">
        <v>272</v>
      </c>
      <c r="B44" s="53"/>
      <c r="C44" s="8"/>
      <c r="D44" s="8"/>
    </row>
    <row r="45" spans="1:4" ht="18" customHeight="1" hidden="1">
      <c r="A45" s="54" t="s">
        <v>273</v>
      </c>
      <c r="B45" s="53"/>
      <c r="C45" s="8"/>
      <c r="D45" s="8"/>
    </row>
    <row r="46" spans="1:4" ht="18" customHeight="1" hidden="1">
      <c r="A46" s="55" t="s">
        <v>274</v>
      </c>
      <c r="B46" s="55"/>
      <c r="C46" s="56"/>
      <c r="D46" s="56"/>
    </row>
    <row r="47" spans="1:4" ht="18" customHeight="1" hidden="1">
      <c r="A47" s="57" t="s">
        <v>275</v>
      </c>
      <c r="B47" s="58"/>
      <c r="C47" s="56"/>
      <c r="D47" s="56"/>
    </row>
    <row r="48" spans="1:4" ht="18" customHeight="1" hidden="1">
      <c r="A48" s="59" t="s">
        <v>276</v>
      </c>
      <c r="B48" s="58"/>
      <c r="C48" s="56"/>
      <c r="D48" s="56"/>
    </row>
    <row r="49" spans="1:4" ht="18" customHeight="1" hidden="1">
      <c r="A49" s="57" t="s">
        <v>277</v>
      </c>
      <c r="B49" s="58"/>
      <c r="C49" s="56"/>
      <c r="D49" s="56"/>
    </row>
    <row r="50" spans="1:4" ht="18" customHeight="1" hidden="1">
      <c r="A50" s="385" t="s">
        <v>524</v>
      </c>
      <c r="B50" s="385"/>
      <c r="C50" s="385"/>
      <c r="D50" s="385"/>
    </row>
    <row r="51" spans="1:4" ht="18" customHeight="1" hidden="1">
      <c r="A51" s="381" t="s">
        <v>525</v>
      </c>
      <c r="B51" s="381"/>
      <c r="C51" s="381"/>
      <c r="D51" s="381"/>
    </row>
    <row r="52" spans="1:4" ht="18" customHeight="1" hidden="1">
      <c r="A52" s="59" t="s">
        <v>487</v>
      </c>
      <c r="B52" s="59"/>
      <c r="C52" s="56"/>
      <c r="D52" s="56"/>
    </row>
    <row r="53" spans="1:4" ht="17.25" customHeight="1" hidden="1">
      <c r="A53" s="59" t="s">
        <v>278</v>
      </c>
      <c r="B53" s="59"/>
      <c r="C53" s="56" t="s">
        <v>279</v>
      </c>
      <c r="D53" s="56"/>
    </row>
    <row r="54" spans="1:4" ht="17.25" customHeight="1" hidden="1">
      <c r="A54" s="59" t="s">
        <v>280</v>
      </c>
      <c r="B54" s="59"/>
      <c r="C54" s="56" t="s">
        <v>281</v>
      </c>
      <c r="D54" s="56"/>
    </row>
    <row r="55" spans="1:4" ht="17.25" customHeight="1" hidden="1">
      <c r="A55" s="59" t="s">
        <v>282</v>
      </c>
      <c r="B55" s="59"/>
      <c r="C55" s="56" t="s">
        <v>281</v>
      </c>
      <c r="D55" s="56"/>
    </row>
    <row r="56" spans="1:4" ht="17.25" customHeight="1" hidden="1">
      <c r="A56" s="59" t="s">
        <v>283</v>
      </c>
      <c r="B56" s="59"/>
      <c r="C56" s="56" t="s">
        <v>284</v>
      </c>
      <c r="D56" s="56"/>
    </row>
    <row r="57" spans="1:8" ht="19.5" customHeight="1" hidden="1">
      <c r="A57" s="55" t="s">
        <v>285</v>
      </c>
      <c r="B57" s="55"/>
      <c r="C57" s="56"/>
      <c r="D57" s="56"/>
      <c r="E57" s="56"/>
      <c r="F57" s="56"/>
      <c r="G57" s="56"/>
      <c r="H57" s="8"/>
    </row>
    <row r="58" spans="1:8" ht="19.5" customHeight="1" hidden="1">
      <c r="A58" s="57" t="s">
        <v>286</v>
      </c>
      <c r="B58" s="58"/>
      <c r="C58" s="56"/>
      <c r="D58" s="56"/>
      <c r="E58" s="56"/>
      <c r="F58" s="56"/>
      <c r="G58" s="56"/>
      <c r="H58" s="8"/>
    </row>
    <row r="59" spans="1:8" ht="19.5" customHeight="1" hidden="1">
      <c r="A59" s="50" t="s">
        <v>287</v>
      </c>
      <c r="B59" s="59"/>
      <c r="C59" s="56"/>
      <c r="D59" s="56"/>
      <c r="E59" s="56"/>
      <c r="F59" s="56"/>
      <c r="G59" s="56"/>
      <c r="H59" s="8"/>
    </row>
    <row r="60" spans="2:8" ht="19.5" customHeight="1" hidden="1">
      <c r="B60" s="60" t="s">
        <v>288</v>
      </c>
      <c r="C60" s="56"/>
      <c r="D60" s="56"/>
      <c r="E60" s="56"/>
      <c r="F60" s="56"/>
      <c r="G60" s="56"/>
      <c r="H60" s="8"/>
    </row>
    <row r="61" spans="2:8" ht="19.5" customHeight="1" hidden="1">
      <c r="B61" s="59" t="s">
        <v>289</v>
      </c>
      <c r="C61" s="56"/>
      <c r="D61" s="56"/>
      <c r="E61" s="56"/>
      <c r="F61" s="56"/>
      <c r="G61" s="56"/>
      <c r="H61" s="8"/>
    </row>
    <row r="62" spans="2:8" ht="19.5" customHeight="1" hidden="1">
      <c r="B62" s="60" t="s">
        <v>17</v>
      </c>
      <c r="C62" s="56"/>
      <c r="D62" s="56"/>
      <c r="E62" s="56"/>
      <c r="F62" s="56"/>
      <c r="G62" s="56"/>
      <c r="H62" s="8"/>
    </row>
    <row r="63" spans="2:8" ht="19.5" customHeight="1" hidden="1">
      <c r="B63" s="59" t="s">
        <v>18</v>
      </c>
      <c r="C63" s="56"/>
      <c r="D63" s="56"/>
      <c r="E63" s="56"/>
      <c r="F63" s="56"/>
      <c r="G63" s="56"/>
      <c r="H63" s="8"/>
    </row>
    <row r="64" spans="1:8" ht="19.5" customHeight="1" hidden="1">
      <c r="A64" s="57" t="s">
        <v>290</v>
      </c>
      <c r="B64" s="58"/>
      <c r="C64" s="56"/>
      <c r="D64" s="56"/>
      <c r="E64" s="56"/>
      <c r="F64" s="56"/>
      <c r="G64" s="56"/>
      <c r="H64" s="8"/>
    </row>
    <row r="65" spans="2:8" ht="19.5" customHeight="1" hidden="1">
      <c r="B65" s="59" t="s">
        <v>19</v>
      </c>
      <c r="C65" s="56"/>
      <c r="D65" s="56"/>
      <c r="E65" s="56"/>
      <c r="F65" s="56"/>
      <c r="G65" s="56"/>
      <c r="H65" s="8"/>
    </row>
    <row r="66" spans="2:8" ht="19.5" customHeight="1" hidden="1">
      <c r="B66" s="59" t="s">
        <v>20</v>
      </c>
      <c r="C66" s="56"/>
      <c r="D66" s="56"/>
      <c r="E66" s="56"/>
      <c r="F66" s="56"/>
      <c r="G66" s="56"/>
      <c r="H66" s="8"/>
    </row>
    <row r="67" spans="1:8" ht="19.5" customHeight="1" hidden="1">
      <c r="A67" s="49" t="s">
        <v>291</v>
      </c>
      <c r="E67" s="56"/>
      <c r="F67" s="56"/>
      <c r="G67" s="56"/>
      <c r="H67" s="8"/>
    </row>
    <row r="68" spans="1:8" ht="19.5" customHeight="1" hidden="1">
      <c r="A68" s="49" t="s">
        <v>292</v>
      </c>
      <c r="E68" s="56"/>
      <c r="F68" s="56"/>
      <c r="G68" s="56"/>
      <c r="H68" s="8"/>
    </row>
    <row r="69" spans="1:8" ht="19.5" customHeight="1" hidden="1">
      <c r="A69" s="57" t="s">
        <v>607</v>
      </c>
      <c r="B69" s="58"/>
      <c r="C69" s="56"/>
      <c r="D69" s="56"/>
      <c r="E69" s="56"/>
      <c r="F69" s="56"/>
      <c r="G69" s="56"/>
      <c r="H69" s="8"/>
    </row>
    <row r="70" spans="1:8" ht="19.5" customHeight="1" hidden="1">
      <c r="A70" s="58"/>
      <c r="B70" s="59" t="s">
        <v>542</v>
      </c>
      <c r="C70" s="56"/>
      <c r="D70" s="56"/>
      <c r="E70" s="56"/>
      <c r="F70" s="56"/>
      <c r="G70" s="56"/>
      <c r="H70" s="8"/>
    </row>
    <row r="71" spans="1:8" ht="19.5" customHeight="1" hidden="1">
      <c r="A71" s="58"/>
      <c r="B71" s="59" t="s">
        <v>543</v>
      </c>
      <c r="C71" s="56"/>
      <c r="D71" s="56"/>
      <c r="E71" s="56"/>
      <c r="F71" s="56"/>
      <c r="G71" s="56"/>
      <c r="H71" s="8"/>
    </row>
    <row r="72" spans="1:8" ht="19.5" customHeight="1" hidden="1">
      <c r="A72" s="58"/>
      <c r="B72" s="59" t="s">
        <v>21</v>
      </c>
      <c r="C72" s="56"/>
      <c r="D72" s="56"/>
      <c r="E72" s="56"/>
      <c r="F72" s="56"/>
      <c r="G72" s="56"/>
      <c r="H72" s="8"/>
    </row>
    <row r="73" spans="1:8" ht="19.5" customHeight="1" hidden="1">
      <c r="A73" s="58"/>
      <c r="B73" s="59" t="s">
        <v>22</v>
      </c>
      <c r="C73" s="56"/>
      <c r="D73" s="56"/>
      <c r="E73" s="56"/>
      <c r="F73" s="56"/>
      <c r="G73" s="56"/>
      <c r="H73" s="8"/>
    </row>
    <row r="74" spans="1:8" ht="19.5" customHeight="1" hidden="1">
      <c r="A74" s="57" t="s">
        <v>293</v>
      </c>
      <c r="B74" s="58"/>
      <c r="C74" s="56"/>
      <c r="D74" s="56"/>
      <c r="E74" s="56"/>
      <c r="F74" s="56"/>
      <c r="G74" s="56"/>
      <c r="H74" s="8"/>
    </row>
    <row r="75" spans="1:8" ht="19.5" customHeight="1" hidden="1">
      <c r="A75" s="57"/>
      <c r="B75" s="59" t="s">
        <v>294</v>
      </c>
      <c r="C75" s="56"/>
      <c r="D75" s="56"/>
      <c r="E75" s="56"/>
      <c r="F75" s="56"/>
      <c r="G75" s="56"/>
      <c r="H75" s="8"/>
    </row>
    <row r="76" spans="1:8" ht="19.5" customHeight="1" hidden="1">
      <c r="A76" s="57"/>
      <c r="B76" s="60" t="s">
        <v>23</v>
      </c>
      <c r="C76" s="56"/>
      <c r="D76" s="56"/>
      <c r="E76" s="56"/>
      <c r="F76" s="56"/>
      <c r="G76" s="56"/>
      <c r="H76" s="8"/>
    </row>
    <row r="77" spans="1:8" ht="19.5" customHeight="1" hidden="1">
      <c r="A77" s="57"/>
      <c r="B77" s="59" t="s">
        <v>24</v>
      </c>
      <c r="C77" s="56"/>
      <c r="D77" s="56"/>
      <c r="E77" s="56"/>
      <c r="F77" s="56"/>
      <c r="G77" s="56"/>
      <c r="H77" s="8"/>
    </row>
    <row r="78" spans="1:8" ht="19.5" customHeight="1" hidden="1">
      <c r="A78" s="57"/>
      <c r="B78" s="60" t="s">
        <v>25</v>
      </c>
      <c r="C78" s="56"/>
      <c r="D78" s="56"/>
      <c r="E78" s="56"/>
      <c r="F78" s="56"/>
      <c r="G78" s="56"/>
      <c r="H78" s="8"/>
    </row>
    <row r="79" spans="1:8" ht="19.5" customHeight="1" hidden="1">
      <c r="A79" s="57"/>
      <c r="B79" s="59" t="s">
        <v>26</v>
      </c>
      <c r="C79" s="56"/>
      <c r="D79" s="56"/>
      <c r="E79" s="56"/>
      <c r="F79" s="56"/>
      <c r="G79" s="56"/>
      <c r="H79" s="8"/>
    </row>
    <row r="80" spans="1:8" ht="19.5" customHeight="1" hidden="1">
      <c r="A80" s="57"/>
      <c r="B80" s="60" t="s">
        <v>609</v>
      </c>
      <c r="C80" s="56"/>
      <c r="D80" s="56"/>
      <c r="E80" s="56"/>
      <c r="F80" s="56"/>
      <c r="G80" s="56"/>
      <c r="H80" s="8"/>
    </row>
    <row r="81" spans="1:8" ht="19.5" customHeight="1" hidden="1">
      <c r="A81" s="57" t="s">
        <v>295</v>
      </c>
      <c r="B81" s="58"/>
      <c r="C81" s="56"/>
      <c r="D81" s="56"/>
      <c r="E81" s="56"/>
      <c r="F81" s="56"/>
      <c r="G81" s="56"/>
      <c r="H81" s="8"/>
    </row>
    <row r="82" spans="1:8" ht="19.5" customHeight="1" hidden="1">
      <c r="A82" s="58"/>
      <c r="B82" s="59" t="s">
        <v>296</v>
      </c>
      <c r="C82" s="56"/>
      <c r="D82" s="56"/>
      <c r="E82" s="56"/>
      <c r="F82" s="56"/>
      <c r="G82" s="56"/>
      <c r="H82" s="8"/>
    </row>
    <row r="83" spans="1:8" ht="19.5" customHeight="1" hidden="1">
      <c r="A83" s="58"/>
      <c r="B83" s="60" t="s">
        <v>27</v>
      </c>
      <c r="C83" s="56"/>
      <c r="D83" s="56"/>
      <c r="E83" s="56"/>
      <c r="F83" s="56"/>
      <c r="G83" s="56"/>
      <c r="H83" s="8"/>
    </row>
    <row r="84" spans="1:8" ht="19.5" customHeight="1" hidden="1">
      <c r="A84" s="58"/>
      <c r="B84" s="59" t="s">
        <v>28</v>
      </c>
      <c r="C84" s="56"/>
      <c r="D84" s="56"/>
      <c r="E84" s="56"/>
      <c r="F84" s="56"/>
      <c r="G84" s="56"/>
      <c r="H84" s="8"/>
    </row>
    <row r="85" spans="1:8" ht="19.5" customHeight="1" hidden="1">
      <c r="A85" s="58"/>
      <c r="B85" s="60" t="s">
        <v>553</v>
      </c>
      <c r="C85" s="56"/>
      <c r="D85" s="56"/>
      <c r="E85" s="56"/>
      <c r="F85" s="56"/>
      <c r="G85" s="56"/>
      <c r="H85" s="8"/>
    </row>
    <row r="86" spans="1:8" ht="19.5" customHeight="1" hidden="1">
      <c r="A86" s="58"/>
      <c r="B86" s="59" t="s">
        <v>26</v>
      </c>
      <c r="C86" s="56"/>
      <c r="D86" s="56"/>
      <c r="E86" s="56"/>
      <c r="F86" s="56"/>
      <c r="G86" s="56"/>
      <c r="H86" s="8"/>
    </row>
    <row r="87" spans="1:8" ht="19.5" customHeight="1" hidden="1">
      <c r="A87" s="58"/>
      <c r="B87" s="60" t="s">
        <v>608</v>
      </c>
      <c r="C87" s="56"/>
      <c r="D87" s="56"/>
      <c r="E87" s="56"/>
      <c r="F87" s="56"/>
      <c r="G87" s="56"/>
      <c r="H87" s="8"/>
    </row>
    <row r="88" spans="1:8" ht="19.5" customHeight="1" hidden="1">
      <c r="A88" s="57" t="s">
        <v>297</v>
      </c>
      <c r="B88" s="58"/>
      <c r="C88" s="56"/>
      <c r="D88" s="56"/>
      <c r="E88" s="56"/>
      <c r="F88" s="56"/>
      <c r="G88" s="56"/>
      <c r="H88" s="8"/>
    </row>
    <row r="89" spans="1:8" ht="19.5" customHeight="1" hidden="1">
      <c r="A89" s="57"/>
      <c r="B89" s="59" t="s">
        <v>29</v>
      </c>
      <c r="C89" s="56"/>
      <c r="D89" s="56"/>
      <c r="E89" s="56"/>
      <c r="F89" s="56"/>
      <c r="G89" s="56"/>
      <c r="H89" s="8"/>
    </row>
    <row r="90" spans="1:8" ht="19.5" customHeight="1" hidden="1">
      <c r="A90" s="57"/>
      <c r="B90" s="59" t="s">
        <v>30</v>
      </c>
      <c r="C90" s="56"/>
      <c r="D90" s="56"/>
      <c r="E90" s="56"/>
      <c r="F90" s="56"/>
      <c r="G90" s="56"/>
      <c r="H90" s="8"/>
    </row>
    <row r="91" spans="1:8" ht="19.5" customHeight="1" hidden="1">
      <c r="A91" s="57"/>
      <c r="B91" s="59" t="s">
        <v>31</v>
      </c>
      <c r="C91" s="56"/>
      <c r="D91" s="56"/>
      <c r="E91" s="56"/>
      <c r="F91" s="56"/>
      <c r="G91" s="56"/>
      <c r="H91" s="8"/>
    </row>
    <row r="92" spans="1:8" ht="19.5" customHeight="1" hidden="1">
      <c r="A92" s="57" t="s">
        <v>298</v>
      </c>
      <c r="B92" s="58"/>
      <c r="C92" s="56"/>
      <c r="D92" s="56"/>
      <c r="E92" s="56"/>
      <c r="F92" s="56"/>
      <c r="G92" s="56"/>
      <c r="H92" s="8"/>
    </row>
    <row r="93" spans="1:8" ht="19.5" customHeight="1" hidden="1">
      <c r="A93" s="57"/>
      <c r="B93" s="59" t="s">
        <v>32</v>
      </c>
      <c r="C93" s="56"/>
      <c r="D93" s="56"/>
      <c r="E93" s="56"/>
      <c r="F93" s="56"/>
      <c r="G93" s="56"/>
      <c r="H93" s="8"/>
    </row>
    <row r="94" spans="1:8" ht="19.5" customHeight="1" hidden="1">
      <c r="A94" s="57"/>
      <c r="B94" s="59" t="s">
        <v>33</v>
      </c>
      <c r="C94" s="56"/>
      <c r="D94" s="56"/>
      <c r="E94" s="56"/>
      <c r="F94" s="56"/>
      <c r="G94" s="56"/>
      <c r="H94" s="8"/>
    </row>
    <row r="95" spans="1:8" ht="19.5" customHeight="1" hidden="1">
      <c r="A95" s="55" t="s">
        <v>299</v>
      </c>
      <c r="B95" s="55"/>
      <c r="C95" s="56"/>
      <c r="D95" s="56"/>
      <c r="E95" s="56"/>
      <c r="F95" s="56"/>
      <c r="G95" s="56"/>
      <c r="H95" s="8"/>
    </row>
    <row r="96" spans="1:8" ht="19.5" customHeight="1" hidden="1">
      <c r="A96" s="57" t="s">
        <v>300</v>
      </c>
      <c r="B96" s="58"/>
      <c r="C96" s="56"/>
      <c r="D96" s="56"/>
      <c r="E96" s="56"/>
      <c r="F96" s="56"/>
      <c r="G96" s="56"/>
      <c r="H96" s="8"/>
    </row>
    <row r="97" spans="1:8" ht="19.5" customHeight="1" hidden="1">
      <c r="A97" s="57"/>
      <c r="B97" s="59" t="s">
        <v>544</v>
      </c>
      <c r="C97" s="56"/>
      <c r="D97" s="56"/>
      <c r="E97" s="56"/>
      <c r="F97" s="56"/>
      <c r="G97" s="56"/>
      <c r="H97" s="8"/>
    </row>
    <row r="98" spans="1:8" ht="19.5" customHeight="1" hidden="1">
      <c r="A98" s="57"/>
      <c r="B98" s="59" t="s">
        <v>34</v>
      </c>
      <c r="C98" s="56"/>
      <c r="D98" s="56"/>
      <c r="E98" s="56"/>
      <c r="F98" s="56"/>
      <c r="G98" s="56"/>
      <c r="H98" s="8"/>
    </row>
    <row r="99" spans="1:8" ht="19.5" customHeight="1" hidden="1">
      <c r="A99" s="57"/>
      <c r="B99" s="59" t="s">
        <v>35</v>
      </c>
      <c r="C99" s="56"/>
      <c r="D99" s="56"/>
      <c r="E99" s="56"/>
      <c r="F99" s="56"/>
      <c r="G99" s="56"/>
      <c r="H99" s="8"/>
    </row>
    <row r="100" spans="1:8" ht="19.5" customHeight="1" hidden="1">
      <c r="A100" s="57"/>
      <c r="B100" s="59" t="s">
        <v>301</v>
      </c>
      <c r="C100" s="56"/>
      <c r="D100" s="56"/>
      <c r="E100" s="56"/>
      <c r="F100" s="56"/>
      <c r="G100" s="56"/>
      <c r="H100" s="8"/>
    </row>
    <row r="101" spans="1:8" ht="19.5" customHeight="1" hidden="1">
      <c r="A101" s="57"/>
      <c r="B101" s="59" t="s">
        <v>302</v>
      </c>
      <c r="C101" s="56"/>
      <c r="D101" s="56"/>
      <c r="E101" s="56"/>
      <c r="F101" s="56"/>
      <c r="G101" s="56"/>
      <c r="H101" s="8"/>
    </row>
    <row r="102" spans="1:8" ht="19.5" customHeight="1" hidden="1">
      <c r="A102" s="57"/>
      <c r="B102" s="59" t="s">
        <v>303</v>
      </c>
      <c r="C102" s="56"/>
      <c r="D102" s="56"/>
      <c r="E102" s="56"/>
      <c r="F102" s="56"/>
      <c r="G102" s="56"/>
      <c r="H102" s="8"/>
    </row>
    <row r="103" spans="1:8" ht="19.5" customHeight="1" hidden="1">
      <c r="A103" s="57"/>
      <c r="B103" s="59" t="s">
        <v>304</v>
      </c>
      <c r="C103" s="56"/>
      <c r="D103" s="56"/>
      <c r="E103" s="56"/>
      <c r="F103" s="56"/>
      <c r="G103" s="56"/>
      <c r="H103" s="8"/>
    </row>
    <row r="104" spans="1:8" ht="19.5" customHeight="1" hidden="1">
      <c r="A104" s="57"/>
      <c r="B104" s="59" t="s">
        <v>305</v>
      </c>
      <c r="C104" s="56"/>
      <c r="D104" s="56"/>
      <c r="E104" s="56"/>
      <c r="F104" s="56"/>
      <c r="G104" s="56"/>
      <c r="H104" s="8"/>
    </row>
    <row r="105" spans="1:8" ht="19.5" customHeight="1" hidden="1">
      <c r="A105" s="57" t="s">
        <v>545</v>
      </c>
      <c r="B105" s="58"/>
      <c r="C105" s="56"/>
      <c r="D105" s="56"/>
      <c r="E105" s="56"/>
      <c r="F105" s="56"/>
      <c r="G105" s="56"/>
      <c r="H105" s="8"/>
    </row>
    <row r="106" spans="1:8" ht="19.5" customHeight="1" hidden="1">
      <c r="A106" s="57"/>
      <c r="B106" s="59" t="s">
        <v>36</v>
      </c>
      <c r="C106" s="56"/>
      <c r="D106" s="56"/>
      <c r="E106" s="56"/>
      <c r="F106" s="56"/>
      <c r="G106" s="56"/>
      <c r="H106" s="8"/>
    </row>
    <row r="107" spans="1:8" ht="19.5" customHeight="1" hidden="1">
      <c r="A107" s="57"/>
      <c r="B107" s="59" t="s">
        <v>37</v>
      </c>
      <c r="C107" s="56"/>
      <c r="D107" s="56"/>
      <c r="E107" s="56"/>
      <c r="F107" s="56"/>
      <c r="G107" s="56"/>
      <c r="H107" s="8"/>
    </row>
    <row r="108" spans="1:8" ht="19.5" customHeight="1" hidden="1">
      <c r="A108" s="55" t="s">
        <v>306</v>
      </c>
      <c r="B108" s="58"/>
      <c r="C108" s="56"/>
      <c r="D108" s="56"/>
      <c r="E108" s="56"/>
      <c r="F108" s="56"/>
      <c r="G108" s="56"/>
      <c r="H108" s="8"/>
    </row>
    <row r="109" spans="1:8" ht="19.5" customHeight="1" hidden="1">
      <c r="A109" s="59" t="s">
        <v>307</v>
      </c>
      <c r="C109" s="56"/>
      <c r="D109" s="56"/>
      <c r="E109" s="56"/>
      <c r="F109" s="56"/>
      <c r="G109" s="56"/>
      <c r="H109" s="8"/>
    </row>
    <row r="110" spans="2:8" ht="19.5" customHeight="1" hidden="1">
      <c r="B110" s="59" t="s">
        <v>513</v>
      </c>
      <c r="C110" s="56"/>
      <c r="D110" s="56"/>
      <c r="E110" s="56"/>
      <c r="F110" s="56"/>
      <c r="G110" s="56"/>
      <c r="H110" s="8"/>
    </row>
    <row r="111" spans="2:8" ht="19.5" customHeight="1" hidden="1">
      <c r="B111" s="59" t="s">
        <v>512</v>
      </c>
      <c r="C111" s="56"/>
      <c r="D111" s="56"/>
      <c r="E111" s="56"/>
      <c r="F111" s="56"/>
      <c r="G111" s="56"/>
      <c r="H111" s="8"/>
    </row>
    <row r="112" spans="1:8" ht="19.5" customHeight="1" hidden="1">
      <c r="A112" s="59" t="s">
        <v>308</v>
      </c>
      <c r="C112" s="56"/>
      <c r="D112" s="56"/>
      <c r="E112" s="56"/>
      <c r="F112" s="56"/>
      <c r="G112" s="56"/>
      <c r="H112" s="8"/>
    </row>
    <row r="113" spans="2:8" ht="19.5" customHeight="1" hidden="1">
      <c r="B113" s="59" t="s">
        <v>511</v>
      </c>
      <c r="C113" s="56"/>
      <c r="D113" s="56"/>
      <c r="E113" s="56"/>
      <c r="F113" s="56"/>
      <c r="G113" s="56"/>
      <c r="H113" s="8"/>
    </row>
    <row r="114" spans="2:8" ht="19.5" customHeight="1" hidden="1">
      <c r="B114" s="59" t="s">
        <v>512</v>
      </c>
      <c r="C114" s="56"/>
      <c r="D114" s="56"/>
      <c r="E114" s="56"/>
      <c r="F114" s="56"/>
      <c r="G114" s="56"/>
      <c r="H114" s="8"/>
    </row>
    <row r="115" spans="1:8" ht="19.5" customHeight="1" hidden="1">
      <c r="A115" s="59" t="s">
        <v>309</v>
      </c>
      <c r="B115" s="58"/>
      <c r="C115" s="56"/>
      <c r="D115" s="56"/>
      <c r="E115" s="56"/>
      <c r="F115" s="56"/>
      <c r="G115" s="56"/>
      <c r="H115" s="8"/>
    </row>
    <row r="116" spans="1:8" ht="19.5" customHeight="1" hidden="1">
      <c r="A116" s="58"/>
      <c r="B116" s="59" t="s">
        <v>38</v>
      </c>
      <c r="C116" s="56"/>
      <c r="D116" s="56"/>
      <c r="E116" s="56"/>
      <c r="F116" s="56"/>
      <c r="G116" s="56"/>
      <c r="H116" s="8"/>
    </row>
    <row r="117" spans="1:8" ht="19.5" customHeight="1" hidden="1">
      <c r="A117" s="58"/>
      <c r="B117" s="59" t="s">
        <v>39</v>
      </c>
      <c r="C117" s="56"/>
      <c r="D117" s="56"/>
      <c r="E117" s="56"/>
      <c r="F117" s="56"/>
      <c r="G117" s="56"/>
      <c r="H117" s="8"/>
    </row>
    <row r="118" spans="1:8" ht="19.5" customHeight="1" hidden="1">
      <c r="A118" s="58"/>
      <c r="B118" s="59" t="s">
        <v>310</v>
      </c>
      <c r="C118" s="56"/>
      <c r="D118" s="56"/>
      <c r="E118" s="56"/>
      <c r="F118" s="56"/>
      <c r="G118" s="56"/>
      <c r="H118" s="8"/>
    </row>
    <row r="119" spans="1:8" ht="19.5" customHeight="1" hidden="1">
      <c r="A119" s="58"/>
      <c r="B119" s="59" t="s">
        <v>610</v>
      </c>
      <c r="C119" s="56"/>
      <c r="D119" s="56"/>
      <c r="E119" s="56"/>
      <c r="F119" s="56"/>
      <c r="G119" s="56"/>
      <c r="H119" s="8"/>
    </row>
    <row r="120" spans="1:8" ht="19.5" customHeight="1" hidden="1">
      <c r="A120" s="55" t="s">
        <v>311</v>
      </c>
      <c r="B120" s="55"/>
      <c r="C120" s="56"/>
      <c r="D120" s="56"/>
      <c r="E120" s="56"/>
      <c r="F120" s="56"/>
      <c r="G120" s="56"/>
      <c r="H120" s="8"/>
    </row>
    <row r="121" spans="2:8" ht="19.5" customHeight="1" hidden="1">
      <c r="B121" s="60" t="s">
        <v>509</v>
      </c>
      <c r="E121" s="56"/>
      <c r="F121" s="56"/>
      <c r="G121" s="56"/>
      <c r="H121" s="8"/>
    </row>
    <row r="122" spans="2:8" ht="19.5" customHeight="1" hidden="1">
      <c r="B122" s="59" t="s">
        <v>510</v>
      </c>
      <c r="E122" s="56"/>
      <c r="F122" s="56"/>
      <c r="G122" s="56"/>
      <c r="H122" s="8"/>
    </row>
    <row r="123" spans="2:8" ht="19.5" customHeight="1" hidden="1">
      <c r="B123" s="60" t="s">
        <v>507</v>
      </c>
      <c r="E123" s="56"/>
      <c r="F123" s="56"/>
      <c r="G123" s="56"/>
      <c r="H123" s="8"/>
    </row>
    <row r="124" spans="2:8" ht="19.5" customHeight="1" hidden="1">
      <c r="B124" s="59" t="s">
        <v>508</v>
      </c>
      <c r="E124" s="56"/>
      <c r="F124" s="56"/>
      <c r="G124" s="56"/>
      <c r="H124" s="8"/>
    </row>
    <row r="125" spans="2:8" ht="19.5" customHeight="1" hidden="1">
      <c r="B125" s="59" t="s">
        <v>312</v>
      </c>
      <c r="E125" s="56"/>
      <c r="F125" s="56"/>
      <c r="G125" s="56"/>
      <c r="H125" s="8"/>
    </row>
    <row r="126" spans="2:8" ht="19.5" customHeight="1" hidden="1">
      <c r="B126" s="59" t="s">
        <v>313</v>
      </c>
      <c r="E126" s="56"/>
      <c r="F126" s="56"/>
      <c r="G126" s="56"/>
      <c r="H126" s="8"/>
    </row>
    <row r="127" spans="1:8" ht="19.5" customHeight="1" hidden="1">
      <c r="A127" s="49" t="s">
        <v>314</v>
      </c>
      <c r="E127" s="56"/>
      <c r="F127" s="56"/>
      <c r="G127" s="56"/>
      <c r="H127" s="8"/>
    </row>
    <row r="128" spans="1:8" ht="19.5" customHeight="1" hidden="1">
      <c r="A128" s="2" t="s">
        <v>315</v>
      </c>
      <c r="E128" s="56"/>
      <c r="F128" s="56"/>
      <c r="G128" s="56"/>
      <c r="H128" s="8"/>
    </row>
    <row r="129" spans="2:8" ht="19.5" customHeight="1" hidden="1">
      <c r="B129" s="50" t="s">
        <v>40</v>
      </c>
      <c r="E129" s="56"/>
      <c r="F129" s="56"/>
      <c r="G129" s="56"/>
      <c r="H129" s="8"/>
    </row>
    <row r="130" spans="2:8" ht="19.5" customHeight="1" hidden="1">
      <c r="B130" s="50" t="s">
        <v>41</v>
      </c>
      <c r="E130" s="56"/>
      <c r="F130" s="56"/>
      <c r="G130" s="56"/>
      <c r="H130" s="8"/>
    </row>
    <row r="131" spans="2:8" ht="19.5" customHeight="1" hidden="1">
      <c r="B131" s="50" t="s">
        <v>42</v>
      </c>
      <c r="E131" s="56"/>
      <c r="F131" s="56"/>
      <c r="G131" s="56"/>
      <c r="H131" s="8"/>
    </row>
    <row r="132" spans="2:8" ht="19.5" customHeight="1" hidden="1">
      <c r="B132" s="50" t="s">
        <v>43</v>
      </c>
      <c r="E132" s="56"/>
      <c r="F132" s="56"/>
      <c r="G132" s="56"/>
      <c r="H132" s="8"/>
    </row>
    <row r="133" spans="1:8" ht="19.5" customHeight="1" hidden="1">
      <c r="A133" s="2" t="s">
        <v>316</v>
      </c>
      <c r="E133" s="56"/>
      <c r="F133" s="56"/>
      <c r="G133" s="56"/>
      <c r="H133" s="8"/>
    </row>
    <row r="134" spans="2:8" ht="19.5" customHeight="1" hidden="1">
      <c r="B134" s="50" t="s">
        <v>44</v>
      </c>
      <c r="E134" s="56"/>
      <c r="F134" s="56"/>
      <c r="G134" s="56"/>
      <c r="H134" s="8"/>
    </row>
    <row r="135" spans="2:8" ht="19.5" customHeight="1" hidden="1">
      <c r="B135" s="50" t="s">
        <v>45</v>
      </c>
      <c r="E135" s="56"/>
      <c r="F135" s="56"/>
      <c r="G135" s="56"/>
      <c r="H135" s="8"/>
    </row>
    <row r="136" spans="1:8" ht="19.5" customHeight="1" hidden="1">
      <c r="A136" s="49" t="s">
        <v>317</v>
      </c>
      <c r="E136" s="56"/>
      <c r="F136" s="56"/>
      <c r="G136" s="56"/>
      <c r="H136" s="8"/>
    </row>
    <row r="137" spans="2:8" ht="19.5" customHeight="1" hidden="1">
      <c r="B137" s="50" t="s">
        <v>318</v>
      </c>
      <c r="E137" s="56"/>
      <c r="F137" s="56"/>
      <c r="G137" s="56"/>
      <c r="H137" s="8"/>
    </row>
    <row r="138" spans="1:8" ht="19.5" customHeight="1" hidden="1">
      <c r="A138" s="55" t="s">
        <v>319</v>
      </c>
      <c r="B138" s="57"/>
      <c r="C138" s="56"/>
      <c r="D138" s="56"/>
      <c r="E138" s="56"/>
      <c r="F138" s="56"/>
      <c r="G138" s="56"/>
      <c r="H138" s="8"/>
    </row>
    <row r="139" spans="1:8" ht="19.5" customHeight="1" hidden="1">
      <c r="A139" s="57" t="s">
        <v>320</v>
      </c>
      <c r="B139" s="59"/>
      <c r="C139" s="56"/>
      <c r="D139" s="56"/>
      <c r="E139" s="56"/>
      <c r="F139" s="56"/>
      <c r="G139" s="56"/>
      <c r="H139" s="8"/>
    </row>
    <row r="140" spans="1:8" ht="19.5" customHeight="1" hidden="1">
      <c r="A140" s="59"/>
      <c r="B140" s="60" t="s">
        <v>46</v>
      </c>
      <c r="C140" s="56"/>
      <c r="D140" s="56"/>
      <c r="E140" s="56"/>
      <c r="F140" s="56"/>
      <c r="G140" s="56"/>
      <c r="H140" s="8"/>
    </row>
    <row r="141" spans="1:8" ht="19.5" customHeight="1" hidden="1">
      <c r="A141" s="55"/>
      <c r="B141" s="59" t="s">
        <v>47</v>
      </c>
      <c r="C141" s="56"/>
      <c r="D141" s="56"/>
      <c r="E141" s="56"/>
      <c r="F141" s="56"/>
      <c r="G141" s="56"/>
      <c r="H141" s="8"/>
    </row>
    <row r="142" spans="1:8" ht="19.5" customHeight="1" hidden="1">
      <c r="A142" s="55"/>
      <c r="B142" s="60" t="s">
        <v>48</v>
      </c>
      <c r="C142" s="56"/>
      <c r="D142" s="56"/>
      <c r="E142" s="56"/>
      <c r="F142" s="56"/>
      <c r="G142" s="56"/>
      <c r="H142" s="8"/>
    </row>
    <row r="143" spans="1:8" ht="19.5" customHeight="1" hidden="1">
      <c r="A143" s="55"/>
      <c r="B143" s="59" t="s">
        <v>49</v>
      </c>
      <c r="C143" s="56"/>
      <c r="D143" s="56"/>
      <c r="E143" s="56"/>
      <c r="F143" s="56"/>
      <c r="G143" s="56"/>
      <c r="H143" s="8"/>
    </row>
    <row r="144" spans="1:8" ht="19.5" customHeight="1" hidden="1">
      <c r="A144" s="55"/>
      <c r="B144" s="60" t="s">
        <v>321</v>
      </c>
      <c r="C144" s="56"/>
      <c r="D144" s="56"/>
      <c r="E144" s="56"/>
      <c r="F144" s="56"/>
      <c r="G144" s="56"/>
      <c r="H144" s="8"/>
    </row>
    <row r="145" spans="1:8" ht="19.5" customHeight="1" hidden="1">
      <c r="A145" s="55"/>
      <c r="B145" s="60" t="s">
        <v>322</v>
      </c>
      <c r="C145" s="56"/>
      <c r="D145" s="56"/>
      <c r="E145" s="56"/>
      <c r="F145" s="56"/>
      <c r="G145" s="56"/>
      <c r="H145" s="8"/>
    </row>
    <row r="146" spans="1:8" ht="19.5" customHeight="1" hidden="1">
      <c r="A146" s="58"/>
      <c r="B146" s="60" t="s">
        <v>323</v>
      </c>
      <c r="C146" s="56"/>
      <c r="D146" s="56"/>
      <c r="E146" s="56"/>
      <c r="F146" s="56"/>
      <c r="G146" s="56"/>
      <c r="H146" s="8"/>
    </row>
    <row r="147" spans="1:8" ht="19.5" customHeight="1" hidden="1">
      <c r="A147" s="57" t="s">
        <v>324</v>
      </c>
      <c r="B147" s="60"/>
      <c r="C147" s="56"/>
      <c r="D147" s="56"/>
      <c r="E147" s="56"/>
      <c r="F147" s="56"/>
      <c r="G147" s="56"/>
      <c r="H147" s="8"/>
    </row>
    <row r="148" spans="1:8" ht="19.5" customHeight="1" hidden="1">
      <c r="A148" s="58"/>
      <c r="B148" s="59" t="s">
        <v>50</v>
      </c>
      <c r="C148" s="56"/>
      <c r="D148" s="56"/>
      <c r="E148" s="56"/>
      <c r="F148" s="56"/>
      <c r="G148" s="56"/>
      <c r="H148" s="8"/>
    </row>
    <row r="149" spans="1:8" ht="19.5" customHeight="1" hidden="1">
      <c r="A149" s="58"/>
      <c r="B149" s="59" t="s">
        <v>51</v>
      </c>
      <c r="C149" s="56"/>
      <c r="D149" s="56"/>
      <c r="E149" s="56"/>
      <c r="F149" s="56"/>
      <c r="G149" s="56"/>
      <c r="H149" s="8"/>
    </row>
    <row r="150" spans="1:8" ht="19.5" customHeight="1" hidden="1">
      <c r="A150" s="58"/>
      <c r="B150" s="60" t="s">
        <v>325</v>
      </c>
      <c r="C150" s="56"/>
      <c r="D150" s="56"/>
      <c r="E150" s="56"/>
      <c r="F150" s="56"/>
      <c r="G150" s="56"/>
      <c r="H150" s="8"/>
    </row>
    <row r="151" spans="1:8" ht="19.5" customHeight="1" hidden="1">
      <c r="A151" s="58"/>
      <c r="B151" s="60" t="s">
        <v>321</v>
      </c>
      <c r="C151" s="56"/>
      <c r="D151" s="56"/>
      <c r="E151" s="56"/>
      <c r="F151" s="56"/>
      <c r="G151" s="56"/>
      <c r="H151" s="8"/>
    </row>
    <row r="152" spans="1:8" ht="19.5" customHeight="1" hidden="1">
      <c r="A152" s="58"/>
      <c r="B152" s="59" t="s">
        <v>546</v>
      </c>
      <c r="C152" s="56"/>
      <c r="D152" s="56"/>
      <c r="E152" s="56"/>
      <c r="F152" s="56"/>
      <c r="G152" s="56"/>
      <c r="H152" s="8"/>
    </row>
    <row r="153" spans="1:8" ht="20.25" customHeight="1" hidden="1">
      <c r="A153" s="55" t="s">
        <v>326</v>
      </c>
      <c r="B153" s="59"/>
      <c r="C153" s="56"/>
      <c r="D153" s="56"/>
      <c r="E153" s="56"/>
      <c r="F153" s="56"/>
      <c r="G153" s="56"/>
      <c r="H153" s="8"/>
    </row>
    <row r="154" spans="1:8" ht="20.25" customHeight="1" hidden="1">
      <c r="A154" s="61" t="s">
        <v>327</v>
      </c>
      <c r="B154" s="59"/>
      <c r="C154" s="56"/>
      <c r="D154" s="56"/>
      <c r="E154" s="56"/>
      <c r="F154" s="56"/>
      <c r="G154" s="56"/>
      <c r="H154" s="8"/>
    </row>
    <row r="155" spans="1:8" ht="20.25" customHeight="1" hidden="1">
      <c r="A155" s="61" t="s">
        <v>328</v>
      </c>
      <c r="B155" s="59"/>
      <c r="C155" s="56"/>
      <c r="D155" s="56"/>
      <c r="E155" s="56"/>
      <c r="F155" s="56"/>
      <c r="G155" s="56"/>
      <c r="H155" s="8"/>
    </row>
    <row r="156" spans="1:8" ht="20.25" customHeight="1" hidden="1">
      <c r="A156" s="61" t="s">
        <v>329</v>
      </c>
      <c r="B156" s="59"/>
      <c r="C156" s="56"/>
      <c r="D156" s="56"/>
      <c r="E156" s="56"/>
      <c r="F156" s="56"/>
      <c r="G156" s="56"/>
      <c r="H156" s="8"/>
    </row>
    <row r="157" spans="1:8" ht="20.25" customHeight="1" hidden="1">
      <c r="A157" s="61" t="s">
        <v>330</v>
      </c>
      <c r="B157" s="59"/>
      <c r="C157" s="56"/>
      <c r="D157" s="56"/>
      <c r="E157" s="56"/>
      <c r="F157" s="56"/>
      <c r="G157" s="56"/>
      <c r="H157" s="8"/>
    </row>
    <row r="158" spans="1:2" ht="20.25" customHeight="1" hidden="1">
      <c r="A158" s="7" t="s">
        <v>331</v>
      </c>
      <c r="B158" s="7"/>
    </row>
    <row r="159" spans="1:2" ht="12.75" customHeight="1" hidden="1">
      <c r="A159" s="7"/>
      <c r="B159" s="7"/>
    </row>
    <row r="160" spans="1:5" ht="22.5" customHeight="1" hidden="1">
      <c r="A160" s="62" t="s">
        <v>332</v>
      </c>
      <c r="B160" s="62"/>
      <c r="C160" s="17" t="s">
        <v>175</v>
      </c>
      <c r="D160" s="17" t="s">
        <v>110</v>
      </c>
      <c r="E160" s="1"/>
    </row>
    <row r="161" spans="1:4" ht="21" customHeight="1" hidden="1">
      <c r="A161" s="63"/>
      <c r="B161" s="64" t="s">
        <v>333</v>
      </c>
      <c r="C161" s="11">
        <v>180281951</v>
      </c>
      <c r="D161" s="11">
        <v>4638777</v>
      </c>
    </row>
    <row r="162" spans="1:4" ht="21" customHeight="1" hidden="1">
      <c r="A162" s="65"/>
      <c r="B162" s="66" t="s">
        <v>334</v>
      </c>
      <c r="C162" s="12">
        <v>897204907</v>
      </c>
      <c r="D162" s="12">
        <v>4823772557</v>
      </c>
    </row>
    <row r="163" spans="1:4" ht="25.5" customHeight="1" hidden="1">
      <c r="A163" s="65"/>
      <c r="B163" s="66" t="s">
        <v>476</v>
      </c>
      <c r="C163" s="12">
        <f>C164+C165</f>
        <v>0</v>
      </c>
      <c r="D163" s="12">
        <v>0</v>
      </c>
    </row>
    <row r="164" spans="1:4" ht="25.5" customHeight="1" hidden="1">
      <c r="A164" s="65"/>
      <c r="B164" s="14" t="s">
        <v>52</v>
      </c>
      <c r="C164" s="14">
        <v>0</v>
      </c>
      <c r="D164" s="14">
        <v>0</v>
      </c>
    </row>
    <row r="165" spans="1:4" ht="25.5" customHeight="1" hidden="1">
      <c r="A165" s="65"/>
      <c r="B165" s="14" t="s">
        <v>53</v>
      </c>
      <c r="C165" s="14">
        <v>0</v>
      </c>
      <c r="D165" s="14">
        <v>0</v>
      </c>
    </row>
    <row r="166" spans="1:4" ht="25.5" customHeight="1" hidden="1">
      <c r="A166" s="65"/>
      <c r="B166" s="66" t="s">
        <v>335</v>
      </c>
      <c r="C166" s="12">
        <v>0</v>
      </c>
      <c r="D166" s="12">
        <v>0</v>
      </c>
    </row>
    <row r="167" spans="1:4" ht="22.5" customHeight="1" hidden="1">
      <c r="A167" s="67"/>
      <c r="B167" s="68" t="s">
        <v>336</v>
      </c>
      <c r="C167" s="69">
        <f>SUM(C161:C163)</f>
        <v>1077486858</v>
      </c>
      <c r="D167" s="70">
        <f>SUM(D161:D163)</f>
        <v>4828411334</v>
      </c>
    </row>
    <row r="168" spans="1:4" ht="18" customHeight="1" hidden="1">
      <c r="A168" s="71"/>
      <c r="B168" s="24"/>
      <c r="C168" s="25"/>
      <c r="D168" s="25"/>
    </row>
    <row r="169" spans="1:4" ht="24" customHeight="1" hidden="1">
      <c r="A169" s="72" t="s">
        <v>612</v>
      </c>
      <c r="B169" s="17"/>
      <c r="C169" s="17" t="str">
        <f>C160</f>
        <v>Sè cuèi kú</v>
      </c>
      <c r="D169" s="17" t="str">
        <f>D160</f>
        <v>Sè ®Çu n¨m</v>
      </c>
    </row>
    <row r="170" spans="1:4" ht="20.25" customHeight="1" hidden="1">
      <c r="A170" s="73"/>
      <c r="B170" s="74" t="s">
        <v>554</v>
      </c>
      <c r="C170" s="11">
        <v>1000000000</v>
      </c>
      <c r="D170" s="11">
        <v>0</v>
      </c>
    </row>
    <row r="171" spans="1:4" ht="20.25" customHeight="1" hidden="1">
      <c r="A171" s="81"/>
      <c r="B171" s="82" t="s">
        <v>337</v>
      </c>
      <c r="C171" s="15">
        <v>400000000</v>
      </c>
      <c r="D171" s="15">
        <v>400000000</v>
      </c>
    </row>
    <row r="172" spans="1:4" ht="30.75" customHeight="1" hidden="1">
      <c r="A172" s="75"/>
      <c r="B172" s="247" t="s">
        <v>558</v>
      </c>
      <c r="C172" s="33">
        <v>10963710676</v>
      </c>
      <c r="D172" s="76">
        <v>0</v>
      </c>
    </row>
    <row r="173" spans="1:4" ht="21.75" customHeight="1" hidden="1">
      <c r="A173" s="67"/>
      <c r="B173" s="68" t="s">
        <v>336</v>
      </c>
      <c r="C173" s="69">
        <f>SUM(C170:C172)</f>
        <v>12363710676</v>
      </c>
      <c r="D173" s="70">
        <f>SUM(D170:D172)</f>
        <v>400000000</v>
      </c>
    </row>
    <row r="174" spans="1:4" ht="15.75" customHeight="1" hidden="1">
      <c r="A174" s="55"/>
      <c r="B174" s="24"/>
      <c r="C174" s="24"/>
      <c r="D174" s="24"/>
    </row>
    <row r="175" spans="1:4" ht="23.25" customHeight="1" hidden="1">
      <c r="A175" s="77" t="s">
        <v>338</v>
      </c>
      <c r="B175" s="78"/>
      <c r="C175" s="17" t="str">
        <f>C160</f>
        <v>Sè cuèi kú</v>
      </c>
      <c r="D175" s="17" t="str">
        <f>D160</f>
        <v>Sè ®Çu n¨m</v>
      </c>
    </row>
    <row r="176" spans="1:4" ht="18.75" customHeight="1" hidden="1">
      <c r="A176" s="63"/>
      <c r="B176" s="64" t="s">
        <v>339</v>
      </c>
      <c r="C176" s="79">
        <v>24310000</v>
      </c>
      <c r="D176" s="79">
        <v>33730000</v>
      </c>
    </row>
    <row r="177" spans="1:4" ht="18.75" customHeight="1" hidden="1">
      <c r="A177" s="65"/>
      <c r="B177" s="66" t="s">
        <v>555</v>
      </c>
      <c r="C177" s="12">
        <v>34010800</v>
      </c>
      <c r="D177" s="12">
        <v>0</v>
      </c>
    </row>
    <row r="178" spans="1:4" ht="18.75" customHeight="1" hidden="1">
      <c r="A178" s="65"/>
      <c r="B178" s="66" t="s">
        <v>340</v>
      </c>
      <c r="C178" s="12">
        <f>SUM(C179:C180)</f>
        <v>35303742</v>
      </c>
      <c r="D178" s="12">
        <f>SUM(D179:D180)</f>
        <v>272900</v>
      </c>
    </row>
    <row r="179" spans="1:4" ht="18.75" customHeight="1" hidden="1">
      <c r="A179" s="65"/>
      <c r="B179" s="14" t="s">
        <v>488</v>
      </c>
      <c r="C179" s="14">
        <v>858900</v>
      </c>
      <c r="D179" s="14">
        <v>272900</v>
      </c>
    </row>
    <row r="180" spans="1:4" ht="18.75" customHeight="1" hidden="1">
      <c r="A180" s="65"/>
      <c r="B180" s="14" t="s">
        <v>489</v>
      </c>
      <c r="C180" s="14">
        <v>34444842</v>
      </c>
      <c r="D180" s="14">
        <v>0</v>
      </c>
    </row>
    <row r="181" spans="1:4" ht="23.25" customHeight="1" hidden="1">
      <c r="A181" s="67"/>
      <c r="B181" s="17" t="s">
        <v>336</v>
      </c>
      <c r="C181" s="70">
        <f>SUM(C176:C178)</f>
        <v>93624542</v>
      </c>
      <c r="D181" s="70">
        <f>SUM(D176:D178)</f>
        <v>34002900</v>
      </c>
    </row>
    <row r="182" spans="1:4" ht="14.25" customHeight="1" hidden="1">
      <c r="A182" s="71"/>
      <c r="B182" s="24"/>
      <c r="C182" s="25"/>
      <c r="D182" s="25"/>
    </row>
    <row r="183" spans="1:4" ht="21" customHeight="1" hidden="1">
      <c r="A183" s="77" t="s">
        <v>614</v>
      </c>
      <c r="B183" s="80"/>
      <c r="C183" s="17" t="str">
        <f>C175</f>
        <v>Sè cuèi kú</v>
      </c>
      <c r="D183" s="17" t="str">
        <f>D175</f>
        <v>Sè ®Çu n¨m</v>
      </c>
    </row>
    <row r="184" spans="1:4" ht="24" customHeight="1" hidden="1">
      <c r="A184" s="73"/>
      <c r="B184" s="74" t="s">
        <v>341</v>
      </c>
      <c r="C184" s="11">
        <v>0</v>
      </c>
      <c r="D184" s="11">
        <v>0</v>
      </c>
    </row>
    <row r="185" spans="1:4" ht="21" customHeight="1" hidden="1">
      <c r="A185" s="65"/>
      <c r="B185" s="66" t="s">
        <v>342</v>
      </c>
      <c r="C185" s="12">
        <v>12268416791</v>
      </c>
      <c r="D185" s="12">
        <v>13672329268</v>
      </c>
    </row>
    <row r="186" spans="1:4" ht="21" customHeight="1" hidden="1">
      <c r="A186" s="65"/>
      <c r="B186" s="66" t="s">
        <v>343</v>
      </c>
      <c r="C186" s="12">
        <v>503839911</v>
      </c>
      <c r="D186" s="12">
        <v>786836679</v>
      </c>
    </row>
    <row r="187" spans="1:4" ht="21" customHeight="1" hidden="1">
      <c r="A187" s="65"/>
      <c r="B187" s="66" t="s">
        <v>568</v>
      </c>
      <c r="C187" s="12">
        <v>1502219129</v>
      </c>
      <c r="D187" s="12">
        <v>3242360975</v>
      </c>
    </row>
    <row r="188" spans="1:4" ht="21" customHeight="1" hidden="1">
      <c r="A188" s="65"/>
      <c r="B188" s="66" t="s">
        <v>344</v>
      </c>
      <c r="C188" s="12">
        <v>6890904529</v>
      </c>
      <c r="D188" s="12">
        <v>6868664252</v>
      </c>
    </row>
    <row r="189" spans="1:4" ht="21" customHeight="1" hidden="1">
      <c r="A189" s="65"/>
      <c r="B189" s="66" t="s">
        <v>345</v>
      </c>
      <c r="C189" s="12">
        <v>105204155</v>
      </c>
      <c r="D189" s="12">
        <v>392487155</v>
      </c>
    </row>
    <row r="190" spans="1:4" ht="21" customHeight="1" hidden="1">
      <c r="A190" s="65"/>
      <c r="B190" s="66" t="s">
        <v>346</v>
      </c>
      <c r="C190" s="12">
        <v>530101282</v>
      </c>
      <c r="D190" s="12">
        <v>682339994</v>
      </c>
    </row>
    <row r="191" spans="1:4" ht="24" customHeight="1" hidden="1">
      <c r="A191" s="81"/>
      <c r="B191" s="82" t="s">
        <v>347</v>
      </c>
      <c r="C191" s="83">
        <v>0</v>
      </c>
      <c r="D191" s="83">
        <v>0</v>
      </c>
    </row>
    <row r="192" spans="1:4" ht="24" customHeight="1" hidden="1">
      <c r="A192" s="84"/>
      <c r="B192" s="17" t="s">
        <v>348</v>
      </c>
      <c r="C192" s="85">
        <f>SUM(C185:C190)</f>
        <v>21800685797</v>
      </c>
      <c r="D192" s="85">
        <f>SUM(D185:D190)</f>
        <v>25645018323</v>
      </c>
    </row>
    <row r="193" spans="1:4" ht="24" customHeight="1" hidden="1">
      <c r="A193" s="86" t="s">
        <v>54</v>
      </c>
      <c r="B193" s="34"/>
      <c r="C193" s="131"/>
      <c r="D193" s="142"/>
    </row>
    <row r="194" spans="1:4" ht="21.75" customHeight="1" hidden="1">
      <c r="A194" s="382" t="s">
        <v>55</v>
      </c>
      <c r="B194" s="383"/>
      <c r="C194" s="383"/>
      <c r="D194" s="383"/>
    </row>
    <row r="195" spans="1:5" ht="14.25" customHeight="1" hidden="1">
      <c r="A195" s="75"/>
      <c r="B195" s="88"/>
      <c r="C195" s="88"/>
      <c r="D195" s="88"/>
      <c r="E195" s="8"/>
    </row>
    <row r="196" spans="1:5" ht="22.5" customHeight="1" hidden="1">
      <c r="A196" s="77" t="s">
        <v>349</v>
      </c>
      <c r="B196" s="80"/>
      <c r="C196" s="17" t="str">
        <f>C183</f>
        <v>Sè cuèi kú</v>
      </c>
      <c r="D196" s="17" t="str">
        <f>D183</f>
        <v>Sè ®Çu n¨m</v>
      </c>
      <c r="E196" s="1"/>
    </row>
    <row r="197" spans="1:5" ht="23.25" customHeight="1" hidden="1">
      <c r="A197" s="227">
        <v>1</v>
      </c>
      <c r="B197" s="64" t="s">
        <v>532</v>
      </c>
      <c r="C197" s="154">
        <v>0</v>
      </c>
      <c r="D197" s="154">
        <v>0</v>
      </c>
      <c r="E197" s="1"/>
    </row>
    <row r="198" spans="1:4" ht="21" customHeight="1" hidden="1">
      <c r="A198" s="272"/>
      <c r="B198" s="74" t="s">
        <v>0</v>
      </c>
      <c r="C198" s="12">
        <v>9597053</v>
      </c>
      <c r="D198" s="12">
        <v>0</v>
      </c>
    </row>
    <row r="199" spans="1:4" ht="21" customHeight="1" hidden="1">
      <c r="A199" s="67"/>
      <c r="B199" s="17" t="s">
        <v>336</v>
      </c>
      <c r="C199" s="85">
        <f>SUM(C198:C198)</f>
        <v>9597053</v>
      </c>
      <c r="D199" s="85">
        <f>SUM(D197:D198)</f>
        <v>0</v>
      </c>
    </row>
    <row r="200" spans="1:4" ht="19.5" customHeight="1" hidden="1">
      <c r="A200" s="55"/>
      <c r="B200" s="24"/>
      <c r="C200" s="8"/>
      <c r="D200" s="8"/>
    </row>
    <row r="201" spans="1:4" ht="22.5" customHeight="1" hidden="1">
      <c r="A201" s="77" t="s">
        <v>468</v>
      </c>
      <c r="B201" s="80"/>
      <c r="C201" s="17" t="str">
        <f>C196</f>
        <v>Sè cuèi kú</v>
      </c>
      <c r="D201" s="17" t="str">
        <f>D196</f>
        <v>Sè ®Çu n¨m</v>
      </c>
    </row>
    <row r="202" spans="1:4" ht="21.75" customHeight="1" hidden="1">
      <c r="A202" s="313"/>
      <c r="B202" s="64" t="s">
        <v>533</v>
      </c>
      <c r="C202" s="12">
        <v>0</v>
      </c>
      <c r="D202" s="12">
        <v>0</v>
      </c>
    </row>
    <row r="203" spans="1:4" ht="21" customHeight="1" hidden="1">
      <c r="A203" s="314"/>
      <c r="B203" s="74" t="s">
        <v>534</v>
      </c>
      <c r="C203" s="15">
        <v>298848576</v>
      </c>
      <c r="D203" s="15">
        <v>193551793</v>
      </c>
    </row>
    <row r="204" spans="1:4" ht="21" customHeight="1" hidden="1">
      <c r="A204" s="67"/>
      <c r="B204" s="17" t="s">
        <v>336</v>
      </c>
      <c r="C204" s="85">
        <f>SUM(C202:C203)</f>
        <v>298848576</v>
      </c>
      <c r="D204" s="85">
        <f>SUM(D202:D203)</f>
        <v>193551793</v>
      </c>
    </row>
    <row r="205" spans="1:4" ht="9.75" customHeight="1" hidden="1">
      <c r="A205" s="55"/>
      <c r="B205" s="24"/>
      <c r="C205" s="8"/>
      <c r="D205" s="8"/>
    </row>
    <row r="206" spans="1:4" ht="25.5" customHeight="1" hidden="1">
      <c r="A206" s="55" t="s">
        <v>470</v>
      </c>
      <c r="B206" s="24"/>
      <c r="C206" s="8"/>
      <c r="D206" s="8"/>
    </row>
    <row r="207" spans="1:5" ht="15.75" hidden="1">
      <c r="A207" s="90" t="s">
        <v>469</v>
      </c>
      <c r="B207" s="90"/>
      <c r="C207" s="24"/>
      <c r="D207" s="24"/>
      <c r="E207" s="1"/>
    </row>
    <row r="208" ht="18.75" customHeight="1" hidden="1">
      <c r="A208" s="49" t="s">
        <v>471</v>
      </c>
    </row>
    <row r="209" ht="12" customHeight="1" hidden="1">
      <c r="A209" s="49"/>
    </row>
    <row r="210" spans="1:8" ht="14.25" customHeight="1" hidden="1">
      <c r="A210" s="91"/>
      <c r="B210" s="92" t="s">
        <v>356</v>
      </c>
      <c r="C210" s="92" t="s">
        <v>350</v>
      </c>
      <c r="D210" s="92" t="s">
        <v>351</v>
      </c>
      <c r="E210" s="92" t="s">
        <v>352</v>
      </c>
      <c r="F210" s="92" t="s">
        <v>353</v>
      </c>
      <c r="G210" s="92" t="s">
        <v>354</v>
      </c>
      <c r="H210" s="92"/>
    </row>
    <row r="211" spans="1:8" ht="14.25" customHeight="1" hidden="1">
      <c r="A211" s="93" t="s">
        <v>355</v>
      </c>
      <c r="B211" s="93" t="s">
        <v>559</v>
      </c>
      <c r="C211" s="93" t="s">
        <v>352</v>
      </c>
      <c r="D211" s="93" t="s">
        <v>357</v>
      </c>
      <c r="E211" s="93" t="s">
        <v>358</v>
      </c>
      <c r="F211" s="93" t="s">
        <v>359</v>
      </c>
      <c r="G211" s="93" t="s">
        <v>360</v>
      </c>
      <c r="H211" s="93" t="s">
        <v>104</v>
      </c>
    </row>
    <row r="212" spans="1:8" ht="14.25" customHeight="1" hidden="1">
      <c r="A212" s="94"/>
      <c r="B212" s="19" t="s">
        <v>560</v>
      </c>
      <c r="C212" s="95"/>
      <c r="D212" s="19" t="s">
        <v>361</v>
      </c>
      <c r="E212" s="19" t="s">
        <v>362</v>
      </c>
      <c r="F212" s="95"/>
      <c r="G212" s="95"/>
      <c r="H212" s="95"/>
    </row>
    <row r="213" spans="1:8" ht="21" customHeight="1" hidden="1">
      <c r="A213" s="96" t="s">
        <v>363</v>
      </c>
      <c r="B213" s="97"/>
      <c r="C213" s="97"/>
      <c r="D213" s="97"/>
      <c r="E213" s="97"/>
      <c r="F213" s="97"/>
      <c r="G213" s="97"/>
      <c r="H213" s="97"/>
    </row>
    <row r="214" spans="1:8" ht="18.75" customHeight="1" hidden="1">
      <c r="A214" s="21" t="s">
        <v>364</v>
      </c>
      <c r="B214" s="28">
        <v>18486964033</v>
      </c>
      <c r="C214" s="28">
        <v>18713502647</v>
      </c>
      <c r="D214" s="28">
        <v>7259887040</v>
      </c>
      <c r="E214" s="28">
        <v>627236826</v>
      </c>
      <c r="F214" s="28">
        <v>0</v>
      </c>
      <c r="G214" s="28">
        <f aca="true" t="shared" si="0" ref="G214:G220">SUM(B214:F214)</f>
        <v>45087590546</v>
      </c>
      <c r="H214" s="28"/>
    </row>
    <row r="215" spans="1:8" ht="18.75" customHeight="1" hidden="1">
      <c r="A215" s="98" t="s">
        <v>365</v>
      </c>
      <c r="B215" s="31">
        <v>13710184</v>
      </c>
      <c r="C215" s="31">
        <v>20000000</v>
      </c>
      <c r="D215" s="31"/>
      <c r="E215" s="31">
        <v>46450000</v>
      </c>
      <c r="F215" s="31"/>
      <c r="G215" s="99">
        <f t="shared" si="0"/>
        <v>80160184</v>
      </c>
      <c r="H215" s="29"/>
    </row>
    <row r="216" spans="1:8" ht="17.25" customHeight="1" hidden="1">
      <c r="A216" s="98" t="s">
        <v>366</v>
      </c>
      <c r="B216" s="231"/>
      <c r="C216" s="31"/>
      <c r="D216" s="31"/>
      <c r="E216" s="31"/>
      <c r="F216" s="31"/>
      <c r="G216" s="99">
        <f t="shared" si="0"/>
        <v>0</v>
      </c>
      <c r="H216" s="29"/>
    </row>
    <row r="217" spans="1:8" ht="17.25" customHeight="1" hidden="1">
      <c r="A217" s="98" t="s">
        <v>367</v>
      </c>
      <c r="B217" s="31"/>
      <c r="C217" s="31"/>
      <c r="D217" s="31"/>
      <c r="E217" s="31">
        <v>21400000</v>
      </c>
      <c r="F217" s="31"/>
      <c r="G217" s="99">
        <f t="shared" si="0"/>
        <v>21400000</v>
      </c>
      <c r="H217" s="29"/>
    </row>
    <row r="218" spans="1:8" ht="17.25" customHeight="1" hidden="1">
      <c r="A218" s="98" t="s">
        <v>368</v>
      </c>
      <c r="B218" s="31"/>
      <c r="C218" s="31"/>
      <c r="D218" s="31"/>
      <c r="E218" s="31"/>
      <c r="F218" s="31"/>
      <c r="G218" s="99">
        <f t="shared" si="0"/>
        <v>0</v>
      </c>
      <c r="H218" s="29"/>
    </row>
    <row r="219" spans="1:8" ht="17.25" customHeight="1" hidden="1">
      <c r="A219" s="98" t="s">
        <v>369</v>
      </c>
      <c r="B219" s="31"/>
      <c r="C219" s="31"/>
      <c r="D219" s="31"/>
      <c r="E219" s="31"/>
      <c r="F219" s="31"/>
      <c r="G219" s="99">
        <f t="shared" si="0"/>
        <v>0</v>
      </c>
      <c r="H219" s="29"/>
    </row>
    <row r="220" spans="1:8" ht="17.25" customHeight="1" hidden="1">
      <c r="A220" s="98" t="s">
        <v>370</v>
      </c>
      <c r="B220" s="31"/>
      <c r="C220" s="248">
        <v>-21400000</v>
      </c>
      <c r="D220" s="31"/>
      <c r="E220" s="31"/>
      <c r="F220" s="31"/>
      <c r="G220" s="249">
        <f t="shared" si="0"/>
        <v>-21400000</v>
      </c>
      <c r="H220" s="29"/>
    </row>
    <row r="221" spans="1:8" ht="21" customHeight="1" hidden="1">
      <c r="A221" s="21" t="s">
        <v>371</v>
      </c>
      <c r="B221" s="28">
        <f>B214+B215+B216+B217+B218+B219+B220</f>
        <v>18500674217</v>
      </c>
      <c r="C221" s="28">
        <f>C214+C215+C216+C217+C218+C219+C220</f>
        <v>18712102647</v>
      </c>
      <c r="D221" s="28">
        <f>D214+D215+D216+D217+D218+D219+D220</f>
        <v>7259887040</v>
      </c>
      <c r="E221" s="28">
        <f>E214+E215+E216+E217+E218+E219+E220</f>
        <v>695086826</v>
      </c>
      <c r="F221" s="28">
        <f>F214+F215+F216+F217-F218-F219-F220</f>
        <v>0</v>
      </c>
      <c r="G221" s="28">
        <f>G214+G215+G216+G217+G218+G219+G220</f>
        <v>45167750730</v>
      </c>
      <c r="H221" s="28"/>
    </row>
    <row r="222" spans="1:8" ht="21" customHeight="1" hidden="1">
      <c r="A222" s="100" t="s">
        <v>372</v>
      </c>
      <c r="B222" s="29"/>
      <c r="C222" s="29"/>
      <c r="D222" s="29"/>
      <c r="E222" s="29"/>
      <c r="F222" s="29"/>
      <c r="G222" s="29"/>
      <c r="H222" s="29"/>
    </row>
    <row r="223" spans="1:8" ht="21" customHeight="1" hidden="1">
      <c r="A223" s="21" t="s">
        <v>364</v>
      </c>
      <c r="B223" s="28">
        <v>9523025386</v>
      </c>
      <c r="C223" s="28">
        <v>13054991094</v>
      </c>
      <c r="D223" s="28">
        <v>4764919910</v>
      </c>
      <c r="E223" s="28">
        <v>395223616</v>
      </c>
      <c r="F223" s="28">
        <v>0</v>
      </c>
      <c r="G223" s="28">
        <f>SUM(B223:F223)</f>
        <v>27738160006</v>
      </c>
      <c r="H223" s="28"/>
    </row>
    <row r="224" spans="1:8" ht="19.5" customHeight="1" hidden="1">
      <c r="A224" s="31" t="s">
        <v>373</v>
      </c>
      <c r="B224" s="31">
        <v>337284094</v>
      </c>
      <c r="C224" s="31">
        <v>429000133</v>
      </c>
      <c r="D224" s="31">
        <v>209539510</v>
      </c>
      <c r="E224" s="31">
        <v>16616084</v>
      </c>
      <c r="F224" s="31"/>
      <c r="G224" s="99">
        <f>SUM(B224:F224)</f>
        <v>992439821</v>
      </c>
      <c r="H224" s="31"/>
    </row>
    <row r="225" spans="1:8" ht="18" customHeight="1" hidden="1">
      <c r="A225" s="31" t="s">
        <v>56</v>
      </c>
      <c r="B225" s="31"/>
      <c r="C225" s="31"/>
      <c r="D225" s="31"/>
      <c r="E225" s="31"/>
      <c r="F225" s="31"/>
      <c r="G225" s="99"/>
      <c r="H225" s="31"/>
    </row>
    <row r="226" spans="1:8" ht="18" customHeight="1" hidden="1">
      <c r="A226" s="31" t="s">
        <v>57</v>
      </c>
      <c r="B226" s="31"/>
      <c r="C226" s="31"/>
      <c r="D226" s="31"/>
      <c r="E226" s="31"/>
      <c r="F226" s="31"/>
      <c r="G226" s="99"/>
      <c r="H226" s="31"/>
    </row>
    <row r="227" spans="1:8" ht="18" customHeight="1" hidden="1">
      <c r="A227" s="31" t="s">
        <v>374</v>
      </c>
      <c r="B227" s="31"/>
      <c r="C227" s="31"/>
      <c r="D227" s="31"/>
      <c r="E227" s="31"/>
      <c r="F227" s="31"/>
      <c r="G227" s="99"/>
      <c r="H227" s="31"/>
    </row>
    <row r="228" spans="1:8" ht="18" customHeight="1" hidden="1">
      <c r="A228" s="31" t="s">
        <v>375</v>
      </c>
      <c r="B228" s="31"/>
      <c r="C228" s="31"/>
      <c r="D228" s="31"/>
      <c r="E228" s="31"/>
      <c r="F228" s="31"/>
      <c r="G228" s="99">
        <f>SUM(B228:F228)</f>
        <v>0</v>
      </c>
      <c r="H228" s="31"/>
    </row>
    <row r="229" spans="1:8" ht="19.5" customHeight="1" hidden="1">
      <c r="A229" s="21" t="s">
        <v>371</v>
      </c>
      <c r="B229" s="28">
        <f>B223+B224-B228</f>
        <v>9860309480</v>
      </c>
      <c r="C229" s="28">
        <f>C223+C224-C228</f>
        <v>13483991227</v>
      </c>
      <c r="D229" s="28">
        <f>D223+D224-D227</f>
        <v>4974459420</v>
      </c>
      <c r="E229" s="28">
        <f>E223+E224-E227</f>
        <v>411839700</v>
      </c>
      <c r="F229" s="28">
        <f>F223+F224-F228</f>
        <v>0</v>
      </c>
      <c r="G229" s="28">
        <f>SUM(B229:F229)</f>
        <v>28730599827</v>
      </c>
      <c r="H229" s="28"/>
    </row>
    <row r="230" spans="1:8" ht="19.5" customHeight="1" hidden="1">
      <c r="A230" s="100" t="s">
        <v>376</v>
      </c>
      <c r="B230" s="29"/>
      <c r="C230" s="29"/>
      <c r="D230" s="29"/>
      <c r="E230" s="29"/>
      <c r="F230" s="29"/>
      <c r="G230" s="29"/>
      <c r="H230" s="29"/>
    </row>
    <row r="231" spans="1:8" ht="19.5" customHeight="1" hidden="1">
      <c r="A231" s="28" t="s">
        <v>377</v>
      </c>
      <c r="B231" s="100">
        <f aca="true" t="shared" si="1" ref="B231:G231">B214-B223</f>
        <v>8963938647</v>
      </c>
      <c r="C231" s="100">
        <f t="shared" si="1"/>
        <v>5658511553</v>
      </c>
      <c r="D231" s="100">
        <f t="shared" si="1"/>
        <v>2494967130</v>
      </c>
      <c r="E231" s="100">
        <f t="shared" si="1"/>
        <v>232013210</v>
      </c>
      <c r="F231" s="100">
        <f t="shared" si="1"/>
        <v>0</v>
      </c>
      <c r="G231" s="100">
        <f t="shared" si="1"/>
        <v>17349430540</v>
      </c>
      <c r="H231" s="28"/>
    </row>
    <row r="232" spans="1:8" ht="19.5" customHeight="1" hidden="1">
      <c r="A232" s="28" t="s">
        <v>378</v>
      </c>
      <c r="B232" s="100">
        <f aca="true" t="shared" si="2" ref="B232:G232">B221-B229</f>
        <v>8640364737</v>
      </c>
      <c r="C232" s="100">
        <f t="shared" si="2"/>
        <v>5228111420</v>
      </c>
      <c r="D232" s="100">
        <f t="shared" si="2"/>
        <v>2285427620</v>
      </c>
      <c r="E232" s="100">
        <f t="shared" si="2"/>
        <v>283247126</v>
      </c>
      <c r="F232" s="100">
        <f t="shared" si="2"/>
        <v>0</v>
      </c>
      <c r="G232" s="100">
        <f t="shared" si="2"/>
        <v>16437150903</v>
      </c>
      <c r="H232" s="28"/>
    </row>
    <row r="233" spans="1:8" ht="32.25" customHeight="1" hidden="1">
      <c r="A233" s="162" t="s">
        <v>502</v>
      </c>
      <c r="B233" s="89">
        <v>4407385149</v>
      </c>
      <c r="C233" s="89">
        <v>7485192127</v>
      </c>
      <c r="D233" s="89">
        <v>2880506883</v>
      </c>
      <c r="E233" s="89">
        <v>348002531</v>
      </c>
      <c r="F233" s="89"/>
      <c r="G233" s="89">
        <f>SUM(B233:F233)</f>
        <v>15121086690</v>
      </c>
      <c r="H233" s="29"/>
    </row>
    <row r="234" spans="1:8" ht="18.75" customHeight="1" hidden="1">
      <c r="A234" s="89" t="s">
        <v>379</v>
      </c>
      <c r="B234" s="65"/>
      <c r="C234" s="65"/>
      <c r="D234" s="65"/>
      <c r="E234" s="65"/>
      <c r="F234" s="65"/>
      <c r="G234" s="65"/>
      <c r="H234" s="29"/>
    </row>
    <row r="235" spans="1:8" ht="18.75" customHeight="1" hidden="1">
      <c r="A235" s="89" t="s">
        <v>498</v>
      </c>
      <c r="B235" s="65"/>
      <c r="C235" s="65"/>
      <c r="D235" s="65"/>
      <c r="E235" s="65"/>
      <c r="F235" s="65"/>
      <c r="G235" s="65"/>
      <c r="H235" s="29"/>
    </row>
    <row r="236" spans="1:8" ht="18.75" customHeight="1" hidden="1">
      <c r="A236" s="163" t="s">
        <v>380</v>
      </c>
      <c r="B236" s="75"/>
      <c r="C236" s="33"/>
      <c r="D236" s="75"/>
      <c r="E236" s="75"/>
      <c r="F236" s="75"/>
      <c r="G236" s="75"/>
      <c r="H236" s="33"/>
    </row>
    <row r="237" spans="1:3" ht="30.75" customHeight="1" hidden="1">
      <c r="A237" s="49" t="s">
        <v>472</v>
      </c>
      <c r="C237" s="224"/>
    </row>
    <row r="238" spans="1:2" ht="22.5" customHeight="1" hidden="1">
      <c r="A238" s="49" t="s">
        <v>473</v>
      </c>
      <c r="B238" s="7"/>
    </row>
    <row r="239" spans="1:2" ht="9.75" customHeight="1" hidden="1">
      <c r="A239" s="7"/>
      <c r="B239" s="7"/>
    </row>
    <row r="240" spans="1:9" ht="15.75" hidden="1">
      <c r="A240" s="91"/>
      <c r="B240" s="92" t="s">
        <v>381</v>
      </c>
      <c r="C240" s="92" t="s">
        <v>382</v>
      </c>
      <c r="D240" s="92" t="s">
        <v>383</v>
      </c>
      <c r="E240" s="92" t="s">
        <v>384</v>
      </c>
      <c r="F240" s="92" t="s">
        <v>353</v>
      </c>
      <c r="G240" s="92"/>
      <c r="H240" s="92"/>
      <c r="I240" s="8"/>
    </row>
    <row r="241" spans="1:9" ht="15.75" hidden="1">
      <c r="A241" s="93" t="s">
        <v>385</v>
      </c>
      <c r="B241" s="93" t="s">
        <v>386</v>
      </c>
      <c r="C241" s="93" t="s">
        <v>387</v>
      </c>
      <c r="D241" s="93" t="s">
        <v>388</v>
      </c>
      <c r="E241" s="93" t="s">
        <v>389</v>
      </c>
      <c r="F241" s="93" t="s">
        <v>390</v>
      </c>
      <c r="G241" s="93" t="s">
        <v>391</v>
      </c>
      <c r="H241" s="93" t="s">
        <v>104</v>
      </c>
      <c r="I241" s="8"/>
    </row>
    <row r="242" spans="1:9" ht="15.75" hidden="1">
      <c r="A242" s="94"/>
      <c r="B242" s="19" t="s">
        <v>392</v>
      </c>
      <c r="C242" s="19" t="s">
        <v>393</v>
      </c>
      <c r="D242" s="19" t="s">
        <v>394</v>
      </c>
      <c r="E242" s="19" t="s">
        <v>395</v>
      </c>
      <c r="F242" s="19" t="s">
        <v>359</v>
      </c>
      <c r="G242" s="95"/>
      <c r="H242" s="95"/>
      <c r="I242" s="8"/>
    </row>
    <row r="243" spans="1:9" ht="24" customHeight="1" hidden="1">
      <c r="A243" s="96" t="s">
        <v>396</v>
      </c>
      <c r="B243" s="102"/>
      <c r="C243" s="97"/>
      <c r="D243" s="97"/>
      <c r="E243" s="97"/>
      <c r="F243" s="97"/>
      <c r="G243" s="97"/>
      <c r="H243" s="97"/>
      <c r="I243" s="8"/>
    </row>
    <row r="244" spans="1:9" ht="24" customHeight="1" hidden="1">
      <c r="A244" s="21" t="s">
        <v>364</v>
      </c>
      <c r="B244" s="103">
        <v>3038689253</v>
      </c>
      <c r="C244" s="29"/>
      <c r="D244" s="29"/>
      <c r="E244" s="29"/>
      <c r="F244" s="29"/>
      <c r="G244" s="28">
        <f>SUM(B244:F244)</f>
        <v>3038689253</v>
      </c>
      <c r="H244" s="28"/>
      <c r="I244" s="8"/>
    </row>
    <row r="245" spans="1:9" ht="21.75" customHeight="1" hidden="1">
      <c r="A245" s="98" t="s">
        <v>365</v>
      </c>
      <c r="B245" s="31"/>
      <c r="C245" s="31"/>
      <c r="D245" s="31"/>
      <c r="E245" s="31"/>
      <c r="F245" s="31"/>
      <c r="G245" s="99">
        <f>SUM(B245:F245)</f>
        <v>0</v>
      </c>
      <c r="H245" s="99"/>
      <c r="I245" s="8"/>
    </row>
    <row r="246" spans="1:9" ht="21.75" customHeight="1" hidden="1">
      <c r="A246" s="98" t="s">
        <v>397</v>
      </c>
      <c r="B246" s="31"/>
      <c r="C246" s="31"/>
      <c r="D246" s="31"/>
      <c r="E246" s="31"/>
      <c r="F246" s="31"/>
      <c r="G246" s="99">
        <f>SUM(B246:F246)</f>
        <v>0</v>
      </c>
      <c r="H246" s="99"/>
      <c r="I246" s="8"/>
    </row>
    <row r="247" spans="1:9" ht="21.75" customHeight="1" hidden="1">
      <c r="A247" s="98" t="s">
        <v>398</v>
      </c>
      <c r="B247" s="31"/>
      <c r="C247" s="31"/>
      <c r="D247" s="31"/>
      <c r="E247" s="31"/>
      <c r="F247" s="31"/>
      <c r="G247" s="99">
        <f>SUM(B247:F247)</f>
        <v>0</v>
      </c>
      <c r="H247" s="99"/>
      <c r="I247" s="8"/>
    </row>
    <row r="248" spans="1:9" ht="21.75" customHeight="1" hidden="1">
      <c r="A248" s="98" t="s">
        <v>369</v>
      </c>
      <c r="B248" s="31"/>
      <c r="C248" s="31"/>
      <c r="D248" s="31"/>
      <c r="E248" s="31"/>
      <c r="F248" s="31"/>
      <c r="G248" s="99">
        <f>SUM(B248:F248)</f>
        <v>0</v>
      </c>
      <c r="H248" s="99"/>
      <c r="I248" s="8"/>
    </row>
    <row r="249" spans="1:9" ht="24" customHeight="1" hidden="1">
      <c r="A249" s="21" t="s">
        <v>371</v>
      </c>
      <c r="B249" s="103">
        <f aca="true" t="shared" si="3" ref="B249:G249">SUM(B244:B248)</f>
        <v>3038689253</v>
      </c>
      <c r="C249" s="103">
        <f t="shared" si="3"/>
        <v>0</v>
      </c>
      <c r="D249" s="103">
        <f t="shared" si="3"/>
        <v>0</v>
      </c>
      <c r="E249" s="103">
        <f t="shared" si="3"/>
        <v>0</v>
      </c>
      <c r="F249" s="103">
        <f t="shared" si="3"/>
        <v>0</v>
      </c>
      <c r="G249" s="103">
        <f t="shared" si="3"/>
        <v>3038689253</v>
      </c>
      <c r="H249" s="103"/>
      <c r="I249" s="8"/>
    </row>
    <row r="250" spans="1:9" ht="24" customHeight="1" hidden="1">
      <c r="A250" s="100" t="s">
        <v>372</v>
      </c>
      <c r="B250" s="28"/>
      <c r="C250" s="29"/>
      <c r="D250" s="29"/>
      <c r="E250" s="29"/>
      <c r="F250" s="29"/>
      <c r="G250" s="29"/>
      <c r="H250" s="29"/>
      <c r="I250" s="8"/>
    </row>
    <row r="251" spans="1:9" ht="24" customHeight="1" hidden="1">
      <c r="A251" s="21" t="s">
        <v>364</v>
      </c>
      <c r="B251" s="28">
        <v>547605600</v>
      </c>
      <c r="C251" s="29"/>
      <c r="D251" s="29"/>
      <c r="E251" s="29"/>
      <c r="F251" s="29"/>
      <c r="G251" s="28">
        <f>SUM(B251:F251)</f>
        <v>547605600</v>
      </c>
      <c r="H251" s="28"/>
      <c r="I251" s="8"/>
    </row>
    <row r="252" spans="1:9" ht="24" customHeight="1" hidden="1">
      <c r="A252" s="98" t="s">
        <v>399</v>
      </c>
      <c r="B252" s="29">
        <v>40753041</v>
      </c>
      <c r="C252" s="29"/>
      <c r="D252" s="29"/>
      <c r="E252" s="29"/>
      <c r="F252" s="29"/>
      <c r="G252" s="99">
        <f aca="true" t="shared" si="4" ref="G252:G258">SUM(B252:F252)</f>
        <v>40753041</v>
      </c>
      <c r="H252" s="99"/>
      <c r="I252" s="8"/>
    </row>
    <row r="253" spans="1:9" ht="24" customHeight="1" hidden="1">
      <c r="A253" s="98" t="s">
        <v>369</v>
      </c>
      <c r="B253" s="29"/>
      <c r="C253" s="29"/>
      <c r="D253" s="29"/>
      <c r="E253" s="29"/>
      <c r="F253" s="29"/>
      <c r="G253" s="99">
        <f t="shared" si="4"/>
        <v>0</v>
      </c>
      <c r="H253" s="99"/>
      <c r="I253" s="8"/>
    </row>
    <row r="254" spans="1:9" ht="24" customHeight="1" hidden="1">
      <c r="A254" s="98" t="s">
        <v>370</v>
      </c>
      <c r="B254" s="29"/>
      <c r="C254" s="29"/>
      <c r="D254" s="29"/>
      <c r="E254" s="29"/>
      <c r="F254" s="29"/>
      <c r="G254" s="99">
        <f t="shared" si="4"/>
        <v>0</v>
      </c>
      <c r="H254" s="99"/>
      <c r="I254" s="8"/>
    </row>
    <row r="255" spans="1:9" ht="24" customHeight="1" hidden="1">
      <c r="A255" s="21" t="s">
        <v>371</v>
      </c>
      <c r="B255" s="103">
        <f>B251+B252-B253-B254</f>
        <v>588358641</v>
      </c>
      <c r="C255" s="103">
        <f>C251+C252-C253-C254</f>
        <v>0</v>
      </c>
      <c r="D255" s="103">
        <f>D251+D252-D253-D254</f>
        <v>0</v>
      </c>
      <c r="E255" s="103">
        <f>E251+E252-E253-E254</f>
        <v>0</v>
      </c>
      <c r="F255" s="103">
        <f>F251+F252-F253-F254</f>
        <v>0</v>
      </c>
      <c r="G255" s="28">
        <f t="shared" si="4"/>
        <v>588358641</v>
      </c>
      <c r="H255" s="28"/>
      <c r="I255" s="8"/>
    </row>
    <row r="256" spans="1:9" ht="24" customHeight="1" hidden="1">
      <c r="A256" s="100" t="s">
        <v>400</v>
      </c>
      <c r="B256" s="28"/>
      <c r="C256" s="29"/>
      <c r="D256" s="29"/>
      <c r="E256" s="29"/>
      <c r="F256" s="29"/>
      <c r="G256" s="29"/>
      <c r="H256" s="29"/>
      <c r="I256" s="8"/>
    </row>
    <row r="257" spans="1:8" ht="24" customHeight="1" hidden="1">
      <c r="A257" s="104" t="s">
        <v>401</v>
      </c>
      <c r="B257" s="28">
        <f>B244-B251</f>
        <v>2491083653</v>
      </c>
      <c r="C257" s="28">
        <f>C244-C251</f>
        <v>0</v>
      </c>
      <c r="D257" s="28">
        <f>D244-D251</f>
        <v>0</v>
      </c>
      <c r="E257" s="28">
        <f>E244-E251</f>
        <v>0</v>
      </c>
      <c r="F257" s="28">
        <f>F244-F251</f>
        <v>0</v>
      </c>
      <c r="G257" s="28">
        <f t="shared" si="4"/>
        <v>2491083653</v>
      </c>
      <c r="H257" s="28"/>
    </row>
    <row r="258" spans="1:8" ht="24" customHeight="1" hidden="1">
      <c r="A258" s="105" t="s">
        <v>402</v>
      </c>
      <c r="B258" s="101">
        <f>B249-B255</f>
        <v>2450330612</v>
      </c>
      <c r="C258" s="101">
        <f>C249-C255</f>
        <v>0</v>
      </c>
      <c r="D258" s="101">
        <f>D249-D255</f>
        <v>0</v>
      </c>
      <c r="E258" s="101">
        <f>E249-E255</f>
        <v>0</v>
      </c>
      <c r="F258" s="101">
        <f>F249-F255</f>
        <v>0</v>
      </c>
      <c r="G258" s="101">
        <f t="shared" si="4"/>
        <v>2450330612</v>
      </c>
      <c r="H258" s="101"/>
    </row>
    <row r="259" spans="1:8" ht="14.25" customHeight="1" hidden="1">
      <c r="A259" s="106"/>
      <c r="B259" s="25"/>
      <c r="C259" s="25"/>
      <c r="D259" s="25"/>
      <c r="E259" s="25"/>
      <c r="F259" s="25"/>
      <c r="G259" s="25"/>
      <c r="H259" s="25"/>
    </row>
    <row r="260" spans="1:8" ht="17.25" customHeight="1" hidden="1">
      <c r="A260" s="25" t="s">
        <v>615</v>
      </c>
      <c r="B260" s="25"/>
      <c r="C260" s="25"/>
      <c r="D260" s="25"/>
      <c r="E260" s="25"/>
      <c r="F260" s="25"/>
      <c r="G260" s="25"/>
      <c r="H260" s="25"/>
    </row>
    <row r="261" spans="1:8" ht="18" customHeight="1" hidden="1">
      <c r="A261" s="107"/>
      <c r="B261" s="68" t="s">
        <v>403</v>
      </c>
      <c r="C261" s="16" t="s">
        <v>175</v>
      </c>
      <c r="D261" s="17" t="s">
        <v>110</v>
      </c>
      <c r="E261" s="25"/>
      <c r="F261" s="25"/>
      <c r="G261" s="25"/>
      <c r="H261" s="25"/>
    </row>
    <row r="262" spans="1:4" ht="17.25" customHeight="1" hidden="1">
      <c r="A262" s="23"/>
      <c r="B262" s="228" t="s">
        <v>635</v>
      </c>
      <c r="C262" s="12">
        <v>1031146365</v>
      </c>
      <c r="D262" s="12">
        <v>154545455</v>
      </c>
    </row>
    <row r="263" spans="1:4" ht="17.25" customHeight="1" hidden="1">
      <c r="A263" s="23"/>
      <c r="B263" s="228" t="s">
        <v>636</v>
      </c>
      <c r="C263" s="12">
        <v>165454545</v>
      </c>
      <c r="D263" s="12">
        <v>28792727</v>
      </c>
    </row>
    <row r="264" spans="1:4" ht="18" customHeight="1" hidden="1">
      <c r="A264" s="23"/>
      <c r="B264" s="108" t="s">
        <v>637</v>
      </c>
      <c r="C264" s="12"/>
      <c r="D264" s="12"/>
    </row>
    <row r="265" spans="1:4" ht="18" customHeight="1" hidden="1">
      <c r="A265" s="148"/>
      <c r="B265" s="17" t="s">
        <v>336</v>
      </c>
      <c r="C265" s="62">
        <f>SUM(C262:C264)</f>
        <v>1196600910</v>
      </c>
      <c r="D265" s="62">
        <f>SUM(D262:D264)</f>
        <v>183338182</v>
      </c>
    </row>
    <row r="266" spans="1:4" ht="18" customHeight="1" hidden="1">
      <c r="A266" s="90" t="s">
        <v>404</v>
      </c>
      <c r="B266" s="8"/>
      <c r="C266" s="24"/>
      <c r="D266" s="24"/>
    </row>
    <row r="267" spans="1:4" ht="19.5" customHeight="1" hidden="1">
      <c r="A267" s="77" t="s">
        <v>616</v>
      </c>
      <c r="B267" s="226"/>
      <c r="C267" s="16" t="s">
        <v>175</v>
      </c>
      <c r="D267" s="17" t="s">
        <v>110</v>
      </c>
    </row>
    <row r="268" spans="1:4" ht="18" customHeight="1" hidden="1">
      <c r="A268" s="225"/>
      <c r="B268" s="74" t="s">
        <v>535</v>
      </c>
      <c r="C268" s="29">
        <v>9318000</v>
      </c>
      <c r="D268" s="12">
        <v>17905000</v>
      </c>
    </row>
    <row r="269" spans="1:4" ht="18" customHeight="1" hidden="1">
      <c r="A269" s="23"/>
      <c r="B269" s="228" t="s">
        <v>536</v>
      </c>
      <c r="C269" s="12">
        <v>11376000</v>
      </c>
      <c r="D269" s="12">
        <v>15168000</v>
      </c>
    </row>
    <row r="270" spans="1:4" ht="18" customHeight="1" hidden="1">
      <c r="A270" s="23"/>
      <c r="B270" s="228" t="s">
        <v>537</v>
      </c>
      <c r="C270" s="12">
        <v>237938980</v>
      </c>
      <c r="D270" s="12">
        <v>118994000</v>
      </c>
    </row>
    <row r="271" spans="1:4" ht="18.75" customHeight="1" hidden="1">
      <c r="A271" s="148"/>
      <c r="B271" s="17" t="s">
        <v>336</v>
      </c>
      <c r="C271" s="62">
        <v>415928268</v>
      </c>
      <c r="D271" s="62">
        <f>SUM(D268:D270)</f>
        <v>152067000</v>
      </c>
    </row>
    <row r="272" spans="1:4" ht="14.25" customHeight="1" hidden="1">
      <c r="A272" s="316"/>
      <c r="B272" s="68"/>
      <c r="C272" s="130"/>
      <c r="D272" s="130"/>
    </row>
    <row r="273" spans="1:4" ht="19.5" customHeight="1" hidden="1">
      <c r="A273" s="77" t="s">
        <v>617</v>
      </c>
      <c r="B273" s="78"/>
      <c r="C273" s="17" t="str">
        <f>C277</f>
        <v>Sè cuèi kú</v>
      </c>
      <c r="D273" s="17" t="str">
        <f>D277</f>
        <v>Sè ®Çu n¨m</v>
      </c>
    </row>
    <row r="274" spans="1:4" ht="20.25" customHeight="1" hidden="1">
      <c r="A274" s="313"/>
      <c r="B274" s="64" t="s">
        <v>538</v>
      </c>
      <c r="C274" s="123">
        <v>3931834380</v>
      </c>
      <c r="D274" s="123">
        <v>2802929710</v>
      </c>
    </row>
    <row r="275" spans="1:4" ht="20.25" customHeight="1" hidden="1">
      <c r="A275" s="314"/>
      <c r="B275" s="315" t="s">
        <v>11</v>
      </c>
      <c r="C275" s="94">
        <v>0</v>
      </c>
      <c r="D275" s="94">
        <v>0</v>
      </c>
    </row>
    <row r="276" spans="1:4" ht="18.75" customHeight="1" hidden="1">
      <c r="A276" s="84"/>
      <c r="B276" s="17" t="s">
        <v>336</v>
      </c>
      <c r="C276" s="70">
        <f>SUM(C274:C275)</f>
        <v>3931834380</v>
      </c>
      <c r="D276" s="70">
        <f>SUM(D274:D275)</f>
        <v>2802929710</v>
      </c>
    </row>
    <row r="277" spans="1:4" ht="18" customHeight="1" hidden="1">
      <c r="A277" s="77" t="s">
        <v>618</v>
      </c>
      <c r="B277" s="78"/>
      <c r="C277" s="17" t="str">
        <f>C261</f>
        <v>Sè cuèi kú</v>
      </c>
      <c r="D277" s="17" t="str">
        <f>D261</f>
        <v>Sè ®Çu n¨m</v>
      </c>
    </row>
    <row r="278" spans="1:4" ht="18.75" customHeight="1" hidden="1">
      <c r="A278" s="271"/>
      <c r="B278" s="74" t="s">
        <v>12</v>
      </c>
      <c r="C278" s="12">
        <v>555933961</v>
      </c>
      <c r="D278" s="11">
        <v>58479853</v>
      </c>
    </row>
    <row r="279" spans="1:4" ht="18.75" customHeight="1" hidden="1">
      <c r="A279" s="272"/>
      <c r="B279" s="66" t="s">
        <v>13</v>
      </c>
      <c r="C279" s="12">
        <v>841406050</v>
      </c>
      <c r="D279" s="12">
        <v>109315786</v>
      </c>
    </row>
    <row r="280" spans="1:4" ht="18.75" customHeight="1" hidden="1">
      <c r="A280" s="272"/>
      <c r="B280" s="66" t="s">
        <v>14</v>
      </c>
      <c r="C280" s="12">
        <v>16752640</v>
      </c>
      <c r="D280" s="12">
        <v>33396462</v>
      </c>
    </row>
    <row r="281" spans="1:4" ht="20.25" customHeight="1" hidden="1">
      <c r="A281" s="273"/>
      <c r="B281" s="66" t="s">
        <v>547</v>
      </c>
      <c r="C281" s="111">
        <v>0</v>
      </c>
      <c r="D281" s="111">
        <v>0</v>
      </c>
    </row>
    <row r="282" spans="1:4" ht="18" customHeight="1" hidden="1">
      <c r="A282" s="84"/>
      <c r="B282" s="17" t="s">
        <v>336</v>
      </c>
      <c r="C282" s="85">
        <f>SUM(C278:C281)</f>
        <v>1414092651</v>
      </c>
      <c r="D282" s="85">
        <f>SUM(D278:D281)</f>
        <v>201192101</v>
      </c>
    </row>
    <row r="283" spans="1:4" ht="18.75" customHeight="1" hidden="1">
      <c r="A283" s="77" t="s">
        <v>619</v>
      </c>
      <c r="B283" s="78"/>
      <c r="C283" s="109" t="str">
        <f>C277</f>
        <v>Sè cuèi kú</v>
      </c>
      <c r="D283" s="109" t="str">
        <f>D277</f>
        <v>Sè ®Çu n¨m</v>
      </c>
    </row>
    <row r="284" spans="1:4" ht="15.75" customHeight="1" hidden="1">
      <c r="A284" s="65"/>
      <c r="B284" s="66" t="s">
        <v>491</v>
      </c>
      <c r="C284" s="29">
        <v>3070875500</v>
      </c>
      <c r="D284" s="29">
        <v>3070875500</v>
      </c>
    </row>
    <row r="285" spans="1:4" ht="15.75" customHeight="1" hidden="1">
      <c r="A285" s="65"/>
      <c r="B285" s="66" t="s">
        <v>521</v>
      </c>
      <c r="C285" s="29">
        <v>0</v>
      </c>
      <c r="D285" s="29">
        <v>18686198</v>
      </c>
    </row>
    <row r="286" spans="1:4" ht="15.75" customHeight="1" hidden="1">
      <c r="A286" s="65"/>
      <c r="B286" s="66" t="s">
        <v>520</v>
      </c>
      <c r="C286" s="29">
        <v>65000000</v>
      </c>
      <c r="D286" s="29">
        <v>26000000</v>
      </c>
    </row>
    <row r="287" spans="1:4" ht="15.75" customHeight="1" hidden="1">
      <c r="A287" s="65"/>
      <c r="B287" s="66" t="s">
        <v>561</v>
      </c>
      <c r="C287" s="29">
        <v>24642000</v>
      </c>
      <c r="D287" s="29">
        <v>0</v>
      </c>
    </row>
    <row r="288" spans="1:4" ht="15.75" customHeight="1" hidden="1">
      <c r="A288" s="81"/>
      <c r="B288" s="82" t="s">
        <v>531</v>
      </c>
      <c r="C288" s="250">
        <v>0</v>
      </c>
      <c r="D288" s="250">
        <v>45000000</v>
      </c>
    </row>
    <row r="289" spans="1:4" ht="20.25" customHeight="1" hidden="1">
      <c r="A289" s="84"/>
      <c r="B289" s="17" t="s">
        <v>336</v>
      </c>
      <c r="C289" s="70">
        <f>SUM(C284:C288)</f>
        <v>3160517500</v>
      </c>
      <c r="D289" s="70">
        <f>SUM(D284:D288)</f>
        <v>3160561698</v>
      </c>
    </row>
    <row r="290" spans="1:4" ht="20.25" customHeight="1" hidden="1">
      <c r="A290" s="110" t="s">
        <v>620</v>
      </c>
      <c r="B290" s="111"/>
      <c r="C290" s="112" t="str">
        <f>C283</f>
        <v>Sè cuèi kú</v>
      </c>
      <c r="D290" s="112" t="str">
        <f>D283</f>
        <v>Sè ®Çu n¨m</v>
      </c>
    </row>
    <row r="291" spans="1:4" ht="18.75" customHeight="1" hidden="1">
      <c r="A291" s="63"/>
      <c r="B291" s="64" t="s">
        <v>405</v>
      </c>
      <c r="C291" s="79">
        <v>15300000</v>
      </c>
      <c r="D291" s="79">
        <v>12100000</v>
      </c>
    </row>
    <row r="292" spans="1:4" ht="17.25" customHeight="1" hidden="1">
      <c r="A292" s="65"/>
      <c r="B292" s="66" t="s">
        <v>406</v>
      </c>
      <c r="C292" s="12">
        <v>66458140</v>
      </c>
      <c r="D292" s="12">
        <v>108607340</v>
      </c>
    </row>
    <row r="293" spans="1:4" ht="18.75" customHeight="1" hidden="1">
      <c r="A293" s="65"/>
      <c r="B293" s="66" t="s">
        <v>58</v>
      </c>
      <c r="C293" s="12">
        <v>0</v>
      </c>
      <c r="D293" s="12">
        <v>0</v>
      </c>
    </row>
    <row r="294" spans="1:4" ht="17.25" customHeight="1" hidden="1">
      <c r="A294" s="65"/>
      <c r="B294" s="66" t="s">
        <v>548</v>
      </c>
      <c r="C294" s="15">
        <v>0</v>
      </c>
      <c r="D294" s="15">
        <v>2571495000</v>
      </c>
    </row>
    <row r="295" spans="1:4" ht="17.25" customHeight="1" hidden="1">
      <c r="A295" s="65"/>
      <c r="B295" s="82" t="s">
        <v>551</v>
      </c>
      <c r="C295" s="15">
        <v>1700000000</v>
      </c>
      <c r="D295" s="15">
        <f>1286029125+2200000000</f>
        <v>3486029125</v>
      </c>
    </row>
    <row r="296" spans="1:4" ht="18" customHeight="1" hidden="1">
      <c r="A296" s="65"/>
      <c r="B296" s="66" t="s">
        <v>407</v>
      </c>
      <c r="C296" s="12">
        <v>12874515</v>
      </c>
      <c r="D296" s="12">
        <v>4578952</v>
      </c>
    </row>
    <row r="297" spans="1:4" ht="16.5" customHeight="1" hidden="1">
      <c r="A297" s="65"/>
      <c r="B297" s="12" t="s">
        <v>549</v>
      </c>
      <c r="C297" s="12">
        <v>0</v>
      </c>
      <c r="D297" s="12">
        <v>690000</v>
      </c>
    </row>
    <row r="298" spans="1:4" ht="18" customHeight="1" hidden="1">
      <c r="A298" s="65"/>
      <c r="B298" s="66" t="s">
        <v>566</v>
      </c>
      <c r="C298" s="12">
        <v>84148601</v>
      </c>
      <c r="D298" s="12">
        <v>16944530</v>
      </c>
    </row>
    <row r="299" spans="1:4" ht="18.75" customHeight="1" hidden="1">
      <c r="A299" s="84"/>
      <c r="B299" s="17" t="s">
        <v>336</v>
      </c>
      <c r="C299" s="85">
        <f>SUM(C291:C298)</f>
        <v>1878781256</v>
      </c>
      <c r="D299" s="85">
        <f>SUM(D291:D298)</f>
        <v>6200444947</v>
      </c>
    </row>
    <row r="300" spans="1:4" ht="19.5" customHeight="1" hidden="1">
      <c r="A300" s="90" t="s">
        <v>408</v>
      </c>
      <c r="B300" s="8"/>
      <c r="C300" s="24"/>
      <c r="D300" s="24"/>
    </row>
    <row r="301" spans="1:4" ht="20.25" customHeight="1" hidden="1">
      <c r="A301" s="77" t="s">
        <v>621</v>
      </c>
      <c r="B301" s="78"/>
      <c r="C301" s="17" t="str">
        <f>C290</f>
        <v>Sè cuèi kú</v>
      </c>
      <c r="D301" s="17" t="str">
        <f>D290</f>
        <v>Sè ®Çu n¨m</v>
      </c>
    </row>
    <row r="302" spans="1:4" ht="18" customHeight="1" hidden="1">
      <c r="A302" s="63" t="s">
        <v>409</v>
      </c>
      <c r="B302" s="79"/>
      <c r="C302" s="79">
        <f>C303</f>
        <v>0</v>
      </c>
      <c r="D302" s="79">
        <v>0</v>
      </c>
    </row>
    <row r="303" spans="1:4" ht="20.25" customHeight="1" hidden="1">
      <c r="A303" s="65"/>
      <c r="B303" s="113" t="s">
        <v>410</v>
      </c>
      <c r="C303" s="14">
        <v>0</v>
      </c>
      <c r="D303" s="14">
        <v>0</v>
      </c>
    </row>
    <row r="304" spans="1:4" ht="18" customHeight="1" hidden="1">
      <c r="A304" s="65" t="s">
        <v>411</v>
      </c>
      <c r="B304" s="12"/>
      <c r="C304" s="12">
        <f>SUM(C305:C307)</f>
        <v>1668483537</v>
      </c>
      <c r="D304" s="12">
        <f>SUM(D305:D307)</f>
        <v>1225091840</v>
      </c>
    </row>
    <row r="305" spans="1:4" ht="16.5" customHeight="1" hidden="1">
      <c r="A305" s="81"/>
      <c r="B305" s="114" t="s">
        <v>412</v>
      </c>
      <c r="C305" s="37">
        <v>49885000</v>
      </c>
      <c r="D305" s="37">
        <v>49885000</v>
      </c>
    </row>
    <row r="306" spans="1:4" ht="16.5" customHeight="1" hidden="1">
      <c r="A306" s="81"/>
      <c r="B306" s="114" t="s">
        <v>550</v>
      </c>
      <c r="C306" s="37">
        <v>1500000000</v>
      </c>
      <c r="D306" s="37">
        <v>1000000000</v>
      </c>
    </row>
    <row r="307" spans="1:4" ht="16.5" customHeight="1" hidden="1">
      <c r="A307" s="81"/>
      <c r="B307" s="114" t="s">
        <v>474</v>
      </c>
      <c r="C307" s="37">
        <v>118598537</v>
      </c>
      <c r="D307" s="37">
        <v>175206840</v>
      </c>
    </row>
    <row r="308" spans="1:4" ht="18.75" customHeight="1" hidden="1">
      <c r="A308" s="84"/>
      <c r="B308" s="17" t="s">
        <v>336</v>
      </c>
      <c r="C308" s="85">
        <f>C302+C304</f>
        <v>1668483537</v>
      </c>
      <c r="D308" s="85">
        <f>D302+D304</f>
        <v>1225091840</v>
      </c>
    </row>
    <row r="309" ht="30" customHeight="1" hidden="1">
      <c r="A309" s="49" t="s">
        <v>622</v>
      </c>
    </row>
    <row r="310" ht="21" customHeight="1" hidden="1">
      <c r="A310" s="7" t="s">
        <v>413</v>
      </c>
    </row>
    <row r="311" spans="1:10" s="1" customFormat="1" ht="15.75" hidden="1">
      <c r="A311" s="92"/>
      <c r="B311" s="92" t="s">
        <v>414</v>
      </c>
      <c r="C311" s="92" t="s">
        <v>415</v>
      </c>
      <c r="D311" s="92" t="s">
        <v>416</v>
      </c>
      <c r="E311" s="92" t="s">
        <v>519</v>
      </c>
      <c r="F311" s="92" t="s">
        <v>417</v>
      </c>
      <c r="G311" s="92" t="s">
        <v>417</v>
      </c>
      <c r="H311" s="92"/>
      <c r="I311" s="115" t="s">
        <v>174</v>
      </c>
      <c r="J311" s="92"/>
    </row>
    <row r="312" spans="1:10" s="1" customFormat="1" ht="15.75" hidden="1">
      <c r="A312" s="93" t="s">
        <v>355</v>
      </c>
      <c r="B312" s="93" t="s">
        <v>418</v>
      </c>
      <c r="C312" s="93" t="s">
        <v>419</v>
      </c>
      <c r="D312" s="93" t="s">
        <v>420</v>
      </c>
      <c r="E312" s="93" t="s">
        <v>518</v>
      </c>
      <c r="F312" s="93" t="s">
        <v>421</v>
      </c>
      <c r="G312" s="93" t="s">
        <v>422</v>
      </c>
      <c r="H312" s="93" t="s">
        <v>423</v>
      </c>
      <c r="I312" s="116" t="s">
        <v>424</v>
      </c>
      <c r="J312" s="93" t="s">
        <v>336</v>
      </c>
    </row>
    <row r="313" spans="1:10" s="1" customFormat="1" ht="15.75" hidden="1">
      <c r="A313" s="19"/>
      <c r="B313" s="19" t="s">
        <v>425</v>
      </c>
      <c r="C313" s="19" t="s">
        <v>426</v>
      </c>
      <c r="D313" s="19" t="s">
        <v>425</v>
      </c>
      <c r="E313" s="19" t="s">
        <v>427</v>
      </c>
      <c r="F313" s="19" t="s">
        <v>428</v>
      </c>
      <c r="G313" s="19" t="s">
        <v>429</v>
      </c>
      <c r="H313" s="19"/>
      <c r="I313" s="117" t="s">
        <v>430</v>
      </c>
      <c r="J313" s="19"/>
    </row>
    <row r="314" spans="1:10" s="1" customFormat="1" ht="21.75" customHeight="1" hidden="1">
      <c r="A314" s="16" t="s">
        <v>431</v>
      </c>
      <c r="B314" s="16">
        <v>1</v>
      </c>
      <c r="C314" s="16">
        <v>2</v>
      </c>
      <c r="D314" s="16">
        <v>3</v>
      </c>
      <c r="E314" s="16">
        <v>4</v>
      </c>
      <c r="F314" s="16">
        <v>5</v>
      </c>
      <c r="G314" s="16">
        <v>6</v>
      </c>
      <c r="H314" s="16">
        <v>7</v>
      </c>
      <c r="I314" s="16">
        <v>8</v>
      </c>
      <c r="J314" s="16">
        <v>9</v>
      </c>
    </row>
    <row r="315" spans="1:10" ht="27.75" customHeight="1" hidden="1">
      <c r="A315" s="70" t="s">
        <v>59</v>
      </c>
      <c r="B315" s="70">
        <v>17143300000</v>
      </c>
      <c r="C315" s="70">
        <v>0</v>
      </c>
      <c r="D315" s="70">
        <v>12350624197</v>
      </c>
      <c r="E315" s="70">
        <v>0</v>
      </c>
      <c r="F315" s="70">
        <v>0</v>
      </c>
      <c r="G315" s="70">
        <v>949053142</v>
      </c>
      <c r="H315" s="70">
        <v>0</v>
      </c>
      <c r="I315" s="70">
        <v>0</v>
      </c>
      <c r="J315" s="70">
        <f aca="true" t="shared" si="5" ref="J315:J320">SUM(B315:I315)</f>
        <v>30442977339</v>
      </c>
    </row>
    <row r="316" spans="1:10" ht="29.25" customHeight="1" hidden="1">
      <c r="A316" s="122" t="s">
        <v>432</v>
      </c>
      <c r="B316" s="97"/>
      <c r="C316" s="97"/>
      <c r="D316" s="123">
        <v>533963732</v>
      </c>
      <c r="E316" s="97"/>
      <c r="F316" s="97"/>
      <c r="G316" s="97"/>
      <c r="H316" s="97"/>
      <c r="I316" s="97"/>
      <c r="J316" s="97">
        <f t="shared" si="5"/>
        <v>533963732</v>
      </c>
    </row>
    <row r="317" spans="1:10" ht="29.25" customHeight="1" hidden="1">
      <c r="A317" s="32" t="s">
        <v>433</v>
      </c>
      <c r="B317" s="29"/>
      <c r="C317" s="29"/>
      <c r="D317" s="29">
        <v>7749952701</v>
      </c>
      <c r="E317" s="29"/>
      <c r="F317" s="29"/>
      <c r="G317" s="29"/>
      <c r="H317" s="29"/>
      <c r="I317" s="29"/>
      <c r="J317" s="29">
        <f t="shared" si="5"/>
        <v>7749952701</v>
      </c>
    </row>
    <row r="318" spans="1:10" ht="29.25" customHeight="1" hidden="1">
      <c r="A318" s="32" t="s">
        <v>434</v>
      </c>
      <c r="B318" s="118"/>
      <c r="C318" s="29"/>
      <c r="E318" s="29"/>
      <c r="F318" s="29"/>
      <c r="G318" s="29"/>
      <c r="H318" s="29"/>
      <c r="I318" s="29"/>
      <c r="J318" s="118">
        <f t="shared" si="5"/>
        <v>0</v>
      </c>
    </row>
    <row r="319" spans="1:10" ht="29.25" customHeight="1" hidden="1">
      <c r="A319" s="119" t="s">
        <v>435</v>
      </c>
      <c r="B319" s="29"/>
      <c r="C319" s="29"/>
      <c r="D319" s="29"/>
      <c r="E319" s="29"/>
      <c r="F319" s="29"/>
      <c r="G319" s="29"/>
      <c r="H319" s="29"/>
      <c r="I319" s="29"/>
      <c r="J319" s="29">
        <f t="shared" si="5"/>
        <v>0</v>
      </c>
    </row>
    <row r="320" spans="1:10" ht="29.25" customHeight="1" hidden="1">
      <c r="A320" s="120" t="s">
        <v>370</v>
      </c>
      <c r="B320" s="29"/>
      <c r="C320" s="29"/>
      <c r="D320" s="118">
        <f>-4060666996-2571495000-152150000</f>
        <v>-6784311996</v>
      </c>
      <c r="E320" s="29"/>
      <c r="F320" s="29"/>
      <c r="G320" s="118">
        <v>-949053142</v>
      </c>
      <c r="H320" s="29"/>
      <c r="I320" s="29"/>
      <c r="J320" s="155">
        <f t="shared" si="5"/>
        <v>-7733365138</v>
      </c>
    </row>
    <row r="321" spans="1:10" ht="29.25" customHeight="1" hidden="1">
      <c r="A321" s="121" t="s">
        <v>60</v>
      </c>
      <c r="B321" s="121">
        <f>B315+B317+B318</f>
        <v>17143300000</v>
      </c>
      <c r="C321" s="121">
        <f aca="true" t="shared" si="6" ref="C321:J321">SUM(C315:C320)</f>
        <v>0</v>
      </c>
      <c r="D321" s="121">
        <f t="shared" si="6"/>
        <v>13850228634</v>
      </c>
      <c r="E321" s="121">
        <f t="shared" si="6"/>
        <v>0</v>
      </c>
      <c r="F321" s="121">
        <f t="shared" si="6"/>
        <v>0</v>
      </c>
      <c r="G321" s="121">
        <f t="shared" si="6"/>
        <v>0</v>
      </c>
      <c r="H321" s="121">
        <f t="shared" si="6"/>
        <v>0</v>
      </c>
      <c r="I321" s="121">
        <f t="shared" si="6"/>
        <v>0</v>
      </c>
      <c r="J321" s="121">
        <f t="shared" si="6"/>
        <v>30993528634</v>
      </c>
    </row>
    <row r="322" spans="1:10" ht="29.25" customHeight="1" hidden="1">
      <c r="A322" s="70" t="s">
        <v>61</v>
      </c>
      <c r="B322" s="121">
        <f>B321</f>
        <v>17143300000</v>
      </c>
      <c r="C322" s="121">
        <v>0</v>
      </c>
      <c r="D322" s="121">
        <f>D321</f>
        <v>13850228634</v>
      </c>
      <c r="E322" s="121">
        <v>0</v>
      </c>
      <c r="F322" s="121">
        <v>0</v>
      </c>
      <c r="G322" s="121">
        <f>G321</f>
        <v>0</v>
      </c>
      <c r="H322" s="121">
        <v>0</v>
      </c>
      <c r="I322" s="121">
        <v>0</v>
      </c>
      <c r="J322" s="70">
        <f>J321</f>
        <v>30993528634</v>
      </c>
    </row>
    <row r="323" spans="1:10" ht="29.25" customHeight="1" hidden="1">
      <c r="A323" s="122" t="s">
        <v>436</v>
      </c>
      <c r="B323" s="123"/>
      <c r="C323" s="123"/>
      <c r="D323" s="123">
        <v>10964044000</v>
      </c>
      <c r="E323" s="123"/>
      <c r="F323" s="123"/>
      <c r="G323" s="123"/>
      <c r="H323" s="123"/>
      <c r="I323" s="123"/>
      <c r="J323" s="97">
        <f aca="true" t="shared" si="7" ref="J323:J328">SUM(B323:I323)</f>
        <v>10964044000</v>
      </c>
    </row>
    <row r="324" spans="1:10" ht="29.25" customHeight="1" hidden="1">
      <c r="A324" s="32" t="s">
        <v>437</v>
      </c>
      <c r="B324" s="29"/>
      <c r="C324" s="29"/>
      <c r="D324" s="29">
        <v>4638847907</v>
      </c>
      <c r="E324" s="29"/>
      <c r="F324" s="29"/>
      <c r="G324" s="29"/>
      <c r="H324" s="29"/>
      <c r="I324" s="29"/>
      <c r="J324" s="29">
        <f t="shared" si="7"/>
        <v>4638847907</v>
      </c>
    </row>
    <row r="325" spans="1:10" ht="29.25" customHeight="1" hidden="1">
      <c r="A325" s="32" t="s">
        <v>438</v>
      </c>
      <c r="B325" s="118"/>
      <c r="C325" s="29"/>
      <c r="E325" s="29"/>
      <c r="F325" s="29"/>
      <c r="G325" s="29"/>
      <c r="H325" s="29"/>
      <c r="I325" s="29"/>
      <c r="J325" s="118">
        <f t="shared" si="7"/>
        <v>0</v>
      </c>
    </row>
    <row r="326" spans="1:10" ht="29.25" customHeight="1" hidden="1">
      <c r="A326" s="119" t="s">
        <v>439</v>
      </c>
      <c r="B326" s="29"/>
      <c r="C326" s="29"/>
      <c r="D326" s="29"/>
      <c r="E326" s="29"/>
      <c r="F326" s="29"/>
      <c r="G326" s="29"/>
      <c r="H326" s="29"/>
      <c r="I326" s="29"/>
      <c r="J326" s="29">
        <f t="shared" si="7"/>
        <v>0</v>
      </c>
    </row>
    <row r="327" spans="1:10" ht="29.25" customHeight="1" hidden="1">
      <c r="A327" s="120" t="s">
        <v>370</v>
      </c>
      <c r="B327" s="29"/>
      <c r="C327" s="29"/>
      <c r="D327" s="118">
        <v>-703641376</v>
      </c>
      <c r="E327" s="29"/>
      <c r="F327" s="29"/>
      <c r="G327" s="155"/>
      <c r="H327" s="29"/>
      <c r="I327" s="29"/>
      <c r="J327" s="118">
        <f t="shared" si="7"/>
        <v>-703641376</v>
      </c>
    </row>
    <row r="328" spans="1:10" ht="29.25" customHeight="1" hidden="1">
      <c r="A328" s="70" t="s">
        <v>62</v>
      </c>
      <c r="B328" s="70">
        <f>SUM(B322:B327)</f>
        <v>17143300000</v>
      </c>
      <c r="C328" s="70">
        <f>C322</f>
        <v>0</v>
      </c>
      <c r="D328" s="70">
        <f aca="true" t="shared" si="8" ref="D328:I328">SUM(D322:D327)</f>
        <v>28749479165</v>
      </c>
      <c r="E328" s="70">
        <f t="shared" si="8"/>
        <v>0</v>
      </c>
      <c r="F328" s="69">
        <f t="shared" si="8"/>
        <v>0</v>
      </c>
      <c r="G328" s="156">
        <f t="shared" si="8"/>
        <v>0</v>
      </c>
      <c r="H328" s="85">
        <f t="shared" si="8"/>
        <v>0</v>
      </c>
      <c r="I328" s="70">
        <f t="shared" si="8"/>
        <v>0</v>
      </c>
      <c r="J328" s="70">
        <f t="shared" si="7"/>
        <v>45892779165</v>
      </c>
    </row>
    <row r="329" spans="1:10" ht="17.25" customHeight="1">
      <c r="A329" s="25"/>
      <c r="B329" s="25"/>
      <c r="C329" s="25"/>
      <c r="D329" s="25"/>
      <c r="E329" s="25"/>
      <c r="F329" s="25"/>
      <c r="G329" s="25"/>
      <c r="H329" s="25"/>
      <c r="I329" s="25"/>
      <c r="J329" s="25"/>
    </row>
    <row r="330" spans="1:10" ht="24.75" customHeight="1">
      <c r="A330" s="70" t="s">
        <v>441</v>
      </c>
      <c r="B330" s="150"/>
      <c r="C330" s="17" t="s">
        <v>490</v>
      </c>
      <c r="D330" s="17" t="s">
        <v>440</v>
      </c>
      <c r="E330" s="25"/>
      <c r="F330" s="25"/>
      <c r="G330" s="25"/>
      <c r="H330" s="25"/>
      <c r="I330" s="25"/>
      <c r="J330" s="25"/>
    </row>
    <row r="331" spans="1:10" ht="27" customHeight="1">
      <c r="A331" s="229"/>
      <c r="B331" s="122" t="s">
        <v>442</v>
      </c>
      <c r="C331" s="11">
        <v>9305505854</v>
      </c>
      <c r="D331" s="11">
        <v>9305505854</v>
      </c>
      <c r="E331" s="25"/>
      <c r="F331" s="25"/>
      <c r="G331" s="25"/>
      <c r="H331" s="25"/>
      <c r="I331" s="25"/>
      <c r="J331" s="25"/>
    </row>
    <row r="332" spans="1:10" ht="22.5" customHeight="1">
      <c r="A332" s="230"/>
      <c r="B332" s="32" t="s">
        <v>443</v>
      </c>
      <c r="C332" s="13">
        <v>650000000</v>
      </c>
      <c r="D332" s="13">
        <v>650000000</v>
      </c>
      <c r="E332" s="25"/>
      <c r="F332" s="25"/>
      <c r="G332" s="25"/>
      <c r="H332" s="25"/>
      <c r="I332" s="25"/>
      <c r="J332" s="25"/>
    </row>
    <row r="333" spans="1:10" ht="22.5" customHeight="1">
      <c r="A333" s="320"/>
      <c r="B333" s="319" t="s">
        <v>638</v>
      </c>
      <c r="C333" s="154">
        <v>10964044000</v>
      </c>
      <c r="D333" s="154">
        <v>0</v>
      </c>
      <c r="E333" s="25"/>
      <c r="F333" s="25"/>
      <c r="G333" s="25"/>
      <c r="H333" s="25"/>
      <c r="I333" s="25"/>
      <c r="J333" s="25"/>
    </row>
    <row r="334" spans="1:10" ht="24.75" customHeight="1">
      <c r="A334" s="84"/>
      <c r="B334" s="17" t="s">
        <v>336</v>
      </c>
      <c r="C334" s="85">
        <f>SUM(C331:C333)</f>
        <v>20919549854</v>
      </c>
      <c r="D334" s="85">
        <f>SUM(D331:D333)</f>
        <v>9955505854</v>
      </c>
      <c r="E334" s="25"/>
      <c r="F334" s="25"/>
      <c r="G334" s="25"/>
      <c r="H334" s="25"/>
      <c r="I334" s="25"/>
      <c r="J334" s="25"/>
    </row>
    <row r="335" spans="1:3" ht="23.25" customHeight="1">
      <c r="A335" s="49" t="s">
        <v>623</v>
      </c>
      <c r="B335" s="49"/>
      <c r="C335" s="49"/>
    </row>
    <row r="336" spans="1:3" ht="23.25" customHeight="1">
      <c r="A336" s="49" t="s">
        <v>624</v>
      </c>
      <c r="B336" s="49"/>
      <c r="C336" s="49"/>
    </row>
    <row r="337" spans="1:3" ht="23.25" customHeight="1">
      <c r="A337" s="49" t="s">
        <v>444</v>
      </c>
      <c r="B337" s="49"/>
      <c r="C337" s="49"/>
    </row>
    <row r="338" spans="1:3" ht="16.5" customHeight="1">
      <c r="A338" s="49"/>
      <c r="B338" s="49"/>
      <c r="C338" s="49"/>
    </row>
    <row r="339" spans="1:5" ht="24.75" customHeight="1">
      <c r="A339" s="77"/>
      <c r="B339" s="17" t="s">
        <v>355</v>
      </c>
      <c r="C339" s="17" t="s">
        <v>63</v>
      </c>
      <c r="D339" s="125" t="s">
        <v>247</v>
      </c>
      <c r="E339" s="24"/>
    </row>
    <row r="340" spans="1:5" ht="27" customHeight="1">
      <c r="A340" s="126" t="s">
        <v>625</v>
      </c>
      <c r="B340" s="12"/>
      <c r="C340" s="22">
        <f>SUM(C341:C343)</f>
        <v>42653584091</v>
      </c>
      <c r="D340" s="22">
        <f>SUM(D341:D343)</f>
        <v>75761724820</v>
      </c>
      <c r="E340" s="90"/>
    </row>
    <row r="341" spans="1:5" ht="25.5" customHeight="1">
      <c r="A341" s="65"/>
      <c r="B341" s="66" t="s">
        <v>445</v>
      </c>
      <c r="C341" s="12">
        <v>2133043817</v>
      </c>
      <c r="D341" s="12">
        <f>2196527243+2133043817</f>
        <v>4329571060</v>
      </c>
      <c r="E341" s="54"/>
    </row>
    <row r="342" spans="1:5" ht="25.5" customHeight="1">
      <c r="A342" s="65"/>
      <c r="B342" s="66" t="s">
        <v>446</v>
      </c>
      <c r="C342" s="12">
        <v>39830995753</v>
      </c>
      <c r="D342" s="12">
        <f>30155883011+39830995753</f>
        <v>69986878764</v>
      </c>
      <c r="E342" s="54"/>
    </row>
    <row r="343" spans="1:5" ht="25.5" customHeight="1">
      <c r="A343" s="65"/>
      <c r="B343" s="66" t="s">
        <v>447</v>
      </c>
      <c r="C343" s="12">
        <v>689544521</v>
      </c>
      <c r="D343" s="12">
        <f>755730475+689544521</f>
        <v>1445274996</v>
      </c>
      <c r="E343" s="54"/>
    </row>
    <row r="344" spans="1:5" ht="24" customHeight="1">
      <c r="A344" s="126" t="s">
        <v>626</v>
      </c>
      <c r="B344" s="22"/>
      <c r="C344" s="22">
        <f>SUM(C345)</f>
        <v>18183091</v>
      </c>
      <c r="D344" s="22">
        <f>SUM(D345)</f>
        <v>69804182</v>
      </c>
      <c r="E344" s="90"/>
    </row>
    <row r="345" spans="1:5" ht="27" customHeight="1">
      <c r="A345" s="65"/>
      <c r="B345" s="66" t="s">
        <v>448</v>
      </c>
      <c r="C345" s="12">
        <v>18183091</v>
      </c>
      <c r="D345" s="12">
        <f>51621091+18183091</f>
        <v>69804182</v>
      </c>
      <c r="E345" s="54"/>
    </row>
    <row r="346" spans="1:5" ht="24" customHeight="1">
      <c r="A346" s="126" t="s">
        <v>627</v>
      </c>
      <c r="B346" s="22"/>
      <c r="C346" s="22">
        <f>SUM(C347:C349)</f>
        <v>42635401000</v>
      </c>
      <c r="D346" s="22">
        <f>SUM(D347:D349)</f>
        <v>75691920638</v>
      </c>
      <c r="E346" s="90"/>
    </row>
    <row r="347" spans="1:5" ht="24.75" customHeight="1">
      <c r="A347" s="65" t="s">
        <v>634</v>
      </c>
      <c r="B347" s="12"/>
      <c r="C347" s="12">
        <f>C341</f>
        <v>2133043817</v>
      </c>
      <c r="D347" s="12">
        <f>D341</f>
        <v>4329571060</v>
      </c>
      <c r="E347" s="54"/>
    </row>
    <row r="348" spans="1:5" ht="24.75" customHeight="1">
      <c r="A348" s="65"/>
      <c r="B348" s="66" t="s">
        <v>449</v>
      </c>
      <c r="C348" s="12">
        <f>C342-C345</f>
        <v>39812812662</v>
      </c>
      <c r="D348" s="12">
        <f>D342-D345</f>
        <v>69917074582</v>
      </c>
      <c r="E348" s="54"/>
    </row>
    <row r="349" spans="1:5" ht="24.75" customHeight="1">
      <c r="A349" s="65"/>
      <c r="B349" s="66" t="s">
        <v>450</v>
      </c>
      <c r="C349" s="12">
        <f>C343</f>
        <v>689544521</v>
      </c>
      <c r="D349" s="12">
        <f>D343</f>
        <v>1445274996</v>
      </c>
      <c r="E349" s="54"/>
    </row>
    <row r="350" spans="1:5" ht="24" customHeight="1">
      <c r="A350" s="126" t="s">
        <v>628</v>
      </c>
      <c r="B350" s="127"/>
      <c r="C350" s="22">
        <f>SUM(C351:C354)</f>
        <v>31343011802</v>
      </c>
      <c r="D350" s="22">
        <f>SUM(D351:D354)</f>
        <v>56810128937</v>
      </c>
      <c r="E350" s="90"/>
    </row>
    <row r="351" spans="1:5" ht="26.25" customHeight="1">
      <c r="A351" s="128"/>
      <c r="B351" s="66" t="s">
        <v>562</v>
      </c>
      <c r="C351" s="12">
        <v>2767439388</v>
      </c>
      <c r="D351" s="12">
        <f>1247946463+2767439388</f>
        <v>4015385851</v>
      </c>
      <c r="E351" s="8"/>
    </row>
    <row r="352" spans="1:5" ht="26.25" customHeight="1">
      <c r="A352" s="65"/>
      <c r="B352" s="66" t="s">
        <v>451</v>
      </c>
      <c r="C352" s="12">
        <v>28085588139</v>
      </c>
      <c r="D352" s="12">
        <f>24023698892+28085588139</f>
        <v>52109287031</v>
      </c>
      <c r="E352" s="8"/>
    </row>
    <row r="353" spans="1:5" ht="26.25" customHeight="1">
      <c r="A353" s="65"/>
      <c r="B353" s="66" t="s">
        <v>477</v>
      </c>
      <c r="C353" s="12">
        <v>489984275</v>
      </c>
      <c r="D353" s="12">
        <f>195471780+489984275</f>
        <v>685456055</v>
      </c>
      <c r="E353" s="8"/>
    </row>
    <row r="354" spans="1:5" ht="26.25" customHeight="1">
      <c r="A354" s="89"/>
      <c r="B354" s="66" t="s">
        <v>347</v>
      </c>
      <c r="C354" s="30">
        <v>0</v>
      </c>
      <c r="D354" s="12">
        <f>C354</f>
        <v>0</v>
      </c>
      <c r="E354" s="318"/>
    </row>
    <row r="355" spans="1:5" ht="24" customHeight="1">
      <c r="A355" s="126" t="s">
        <v>629</v>
      </c>
      <c r="B355" s="22"/>
      <c r="C355" s="22">
        <f>SUM(C356:C358)</f>
        <v>646686713</v>
      </c>
      <c r="D355" s="22">
        <f>SUM(D356:D358)</f>
        <v>761573597</v>
      </c>
      <c r="E355" s="25"/>
    </row>
    <row r="356" spans="1:5" ht="22.5" customHeight="1">
      <c r="A356" s="65"/>
      <c r="B356" s="66" t="s">
        <v>565</v>
      </c>
      <c r="C356" s="12">
        <v>24512547</v>
      </c>
      <c r="D356" s="12">
        <f>114886884+24512547</f>
        <v>139399431</v>
      </c>
      <c r="E356" s="8"/>
    </row>
    <row r="357" spans="1:5" ht="22.5" customHeight="1">
      <c r="A357" s="65"/>
      <c r="B357" s="66" t="s">
        <v>564</v>
      </c>
      <c r="C357" s="12">
        <v>52913889</v>
      </c>
      <c r="D357" s="12">
        <f>52913889</f>
        <v>52913889</v>
      </c>
      <c r="E357" s="8"/>
    </row>
    <row r="358" spans="1:5" ht="22.5" customHeight="1">
      <c r="A358" s="65"/>
      <c r="B358" s="66" t="s">
        <v>563</v>
      </c>
      <c r="C358" s="12">
        <v>569260277</v>
      </c>
      <c r="D358" s="12">
        <f>569260277</f>
        <v>569260277</v>
      </c>
      <c r="E358" s="8"/>
    </row>
    <row r="359" spans="1:5" ht="22.5" customHeight="1" hidden="1">
      <c r="A359" s="149"/>
      <c r="B359" s="317" t="s">
        <v>355</v>
      </c>
      <c r="C359" s="317" t="str">
        <f>C339</f>
        <v>Kú nµy</v>
      </c>
      <c r="D359" s="317" t="str">
        <f>D339</f>
        <v>Luü kÕ n¨m</v>
      </c>
      <c r="E359" s="24"/>
    </row>
    <row r="360" spans="1:5" ht="23.25" customHeight="1">
      <c r="A360" s="129" t="s">
        <v>630</v>
      </c>
      <c r="B360" s="11"/>
      <c r="C360" s="20">
        <f>SUM(C361:C361)</f>
        <v>121288192</v>
      </c>
      <c r="D360" s="20">
        <f>SUM(D361:D361)</f>
        <v>43990425</v>
      </c>
      <c r="E360" s="25"/>
    </row>
    <row r="361" spans="1:5" ht="22.5" customHeight="1">
      <c r="A361" s="65"/>
      <c r="B361" s="66" t="s">
        <v>452</v>
      </c>
      <c r="C361" s="12">
        <v>121288192</v>
      </c>
      <c r="D361" s="12">
        <f>43990425</f>
        <v>43990425</v>
      </c>
      <c r="E361" s="8"/>
    </row>
    <row r="362" spans="1:5" ht="24.75" customHeight="1">
      <c r="A362" s="8"/>
      <c r="B362" s="124"/>
      <c r="C362" s="8"/>
      <c r="D362" s="8"/>
      <c r="E362" s="8"/>
    </row>
    <row r="363" spans="1:5" ht="20.25" customHeight="1">
      <c r="A363" s="84"/>
      <c r="B363" s="17" t="s">
        <v>355</v>
      </c>
      <c r="C363" s="17" t="str">
        <f>C359</f>
        <v>Kú nµy</v>
      </c>
      <c r="D363" s="17" t="str">
        <f>D359</f>
        <v>Luü kÕ n¨m</v>
      </c>
      <c r="E363" s="8"/>
    </row>
    <row r="364" spans="1:5" ht="21" customHeight="1">
      <c r="A364" s="129" t="s">
        <v>631</v>
      </c>
      <c r="B364" s="11"/>
      <c r="C364" s="20">
        <f>SUM(C365:C371)</f>
        <v>2025026918</v>
      </c>
      <c r="D364" s="20">
        <f>SUM(D365:D371)</f>
        <v>4439857122</v>
      </c>
      <c r="E364" s="8"/>
    </row>
    <row r="365" spans="1:5" s="222" customFormat="1" ht="20.25" customHeight="1">
      <c r="A365" s="220"/>
      <c r="B365" s="66" t="s">
        <v>453</v>
      </c>
      <c r="C365" s="11">
        <v>160450500</v>
      </c>
      <c r="D365" s="12">
        <f>140368200+160450500</f>
        <v>300818700</v>
      </c>
      <c r="E365" s="221"/>
    </row>
    <row r="366" spans="1:5" s="222" customFormat="1" ht="20.25" customHeight="1">
      <c r="A366" s="223"/>
      <c r="B366" s="74" t="s">
        <v>454</v>
      </c>
      <c r="C366" s="11">
        <v>101151398</v>
      </c>
      <c r="D366" s="12">
        <f>100524231+101151398</f>
        <v>201675629</v>
      </c>
      <c r="E366" s="221"/>
    </row>
    <row r="367" spans="1:5" s="222" customFormat="1" ht="20.25" customHeight="1">
      <c r="A367" s="223"/>
      <c r="B367" s="74" t="s">
        <v>499</v>
      </c>
      <c r="C367" s="11">
        <v>596736500</v>
      </c>
      <c r="D367" s="12">
        <f>445019000+596736500</f>
        <v>1041755500</v>
      </c>
      <c r="E367" s="221"/>
    </row>
    <row r="368" spans="1:5" s="222" customFormat="1" ht="20.25" customHeight="1">
      <c r="A368" s="223"/>
      <c r="B368" s="74" t="s">
        <v>506</v>
      </c>
      <c r="C368" s="11">
        <v>24579000</v>
      </c>
      <c r="D368" s="12">
        <f>54249382+24579000</f>
        <v>78828382</v>
      </c>
      <c r="E368" s="221"/>
    </row>
    <row r="369" spans="1:5" s="222" customFormat="1" ht="20.25" customHeight="1">
      <c r="A369" s="223"/>
      <c r="B369" s="74" t="s">
        <v>455</v>
      </c>
      <c r="C369" s="11">
        <v>269355190</v>
      </c>
      <c r="D369" s="12">
        <f>262387999+269355190</f>
        <v>531743189</v>
      </c>
      <c r="E369" s="221"/>
    </row>
    <row r="370" spans="1:5" s="222" customFormat="1" ht="20.25" customHeight="1">
      <c r="A370" s="223"/>
      <c r="B370" s="74" t="s">
        <v>456</v>
      </c>
      <c r="C370" s="11">
        <v>571946564</v>
      </c>
      <c r="D370" s="12">
        <f>923643787+571946564</f>
        <v>1495590351</v>
      </c>
      <c r="E370" s="221"/>
    </row>
    <row r="371" spans="1:5" s="222" customFormat="1" ht="20.25" customHeight="1">
      <c r="A371" s="223"/>
      <c r="B371" s="74" t="s">
        <v>457</v>
      </c>
      <c r="C371" s="11">
        <v>300807766</v>
      </c>
      <c r="D371" s="12">
        <f>488637605+300807766</f>
        <v>789445371</v>
      </c>
      <c r="E371" s="221"/>
    </row>
    <row r="372" spans="1:5" ht="20.25" customHeight="1">
      <c r="A372" s="129" t="s">
        <v>632</v>
      </c>
      <c r="B372" s="11"/>
      <c r="C372" s="20">
        <f>SUM(C373:C380)</f>
        <v>6025136602</v>
      </c>
      <c r="D372" s="20">
        <f>SUM(D373:D380)</f>
        <v>8871089083</v>
      </c>
      <c r="E372" s="8"/>
    </row>
    <row r="373" spans="1:5" ht="20.25" customHeight="1">
      <c r="A373" s="65"/>
      <c r="B373" s="66" t="s">
        <v>458</v>
      </c>
      <c r="C373" s="12">
        <v>1722182500</v>
      </c>
      <c r="D373" s="12">
        <f>1465454400+1722182500</f>
        <v>3187636900</v>
      </c>
      <c r="E373" s="8"/>
    </row>
    <row r="374" spans="1:5" ht="20.25" customHeight="1">
      <c r="A374" s="73"/>
      <c r="B374" s="74" t="s">
        <v>459</v>
      </c>
      <c r="C374" s="11">
        <v>213888080</v>
      </c>
      <c r="D374" s="12">
        <f>235079718+213888080</f>
        <v>448967798</v>
      </c>
      <c r="E374" s="8"/>
    </row>
    <row r="375" spans="1:5" ht="20.25" customHeight="1">
      <c r="A375" s="73"/>
      <c r="B375" s="74" t="s">
        <v>460</v>
      </c>
      <c r="C375" s="11">
        <v>2556800</v>
      </c>
      <c r="D375" s="12">
        <f>19841818+2556800</f>
        <v>22398618</v>
      </c>
      <c r="E375" s="8"/>
    </row>
    <row r="376" spans="1:5" ht="20.25" customHeight="1">
      <c r="A376" s="73"/>
      <c r="B376" s="74" t="s">
        <v>461</v>
      </c>
      <c r="C376" s="11">
        <v>223221329</v>
      </c>
      <c r="D376" s="12">
        <f>236246096+223221329</f>
        <v>459467425</v>
      </c>
      <c r="E376" s="8"/>
    </row>
    <row r="377" spans="1:5" ht="20.25" customHeight="1">
      <c r="A377" s="73"/>
      <c r="B377" s="74" t="s">
        <v>462</v>
      </c>
      <c r="C377" s="11">
        <v>281142060</v>
      </c>
      <c r="D377" s="12">
        <f>203000000+281142060</f>
        <v>484142060</v>
      </c>
      <c r="E377" s="8"/>
    </row>
    <row r="378" spans="1:5" ht="20.25" customHeight="1">
      <c r="A378" s="73"/>
      <c r="B378" s="74" t="s">
        <v>500</v>
      </c>
      <c r="C378" s="11">
        <v>3023869966</v>
      </c>
      <c r="D378" s="12">
        <f>3023869966</f>
        <v>3023869966</v>
      </c>
      <c r="E378" s="8"/>
    </row>
    <row r="379" spans="1:5" ht="20.25" customHeight="1">
      <c r="A379" s="73"/>
      <c r="B379" s="74" t="s">
        <v>455</v>
      </c>
      <c r="C379" s="11">
        <f>7738610+512287257</f>
        <v>520025867</v>
      </c>
      <c r="D379" s="12">
        <f>650020449+520025867</f>
        <v>1170046316</v>
      </c>
      <c r="E379" s="8"/>
    </row>
    <row r="380" spans="1:5" ht="20.25" customHeight="1">
      <c r="A380" s="65"/>
      <c r="B380" s="66" t="s">
        <v>64</v>
      </c>
      <c r="C380" s="12">
        <v>38250000</v>
      </c>
      <c r="D380" s="12">
        <f>21310000+15000000+38250000</f>
        <v>74560000</v>
      </c>
      <c r="E380" s="8"/>
    </row>
    <row r="381" spans="1:5" ht="9.75" customHeight="1">
      <c r="A381" s="8"/>
      <c r="B381" s="124"/>
      <c r="C381" s="8"/>
      <c r="D381" s="8"/>
      <c r="E381" s="8"/>
    </row>
    <row r="382" spans="1:5" ht="20.25" customHeight="1">
      <c r="A382" s="77" t="s">
        <v>576</v>
      </c>
      <c r="B382" s="130"/>
      <c r="C382" s="16" t="str">
        <f>C359</f>
        <v>Kú nµy</v>
      </c>
      <c r="D382" s="16" t="str">
        <f>D359</f>
        <v>Luü kÕ n¨m</v>
      </c>
      <c r="E382" s="24"/>
    </row>
    <row r="383" spans="1:5" ht="20.25" customHeight="1">
      <c r="A383" s="131" t="s">
        <v>577</v>
      </c>
      <c r="B383" s="132"/>
      <c r="C383" s="87">
        <f>C384+C385</f>
        <v>22001950231</v>
      </c>
      <c r="D383" s="87">
        <f>SUM(D384:D385)</f>
        <v>40147060198</v>
      </c>
      <c r="E383" s="25"/>
    </row>
    <row r="384" spans="1:5" ht="18.75" customHeight="1">
      <c r="A384" s="65"/>
      <c r="B384" s="133" t="s">
        <v>463</v>
      </c>
      <c r="C384" s="29">
        <v>21792715849</v>
      </c>
      <c r="D384" s="29">
        <f>17892550441+21792715849</f>
        <v>39685266290</v>
      </c>
      <c r="E384" s="8"/>
    </row>
    <row r="385" spans="1:5" ht="18.75" customHeight="1">
      <c r="A385" s="65"/>
      <c r="B385" s="133" t="s">
        <v>464</v>
      </c>
      <c r="C385" s="29">
        <v>209234382</v>
      </c>
      <c r="D385" s="29">
        <f>252559526+209234382</f>
        <v>461793908</v>
      </c>
      <c r="E385" s="8"/>
    </row>
    <row r="386" spans="1:5" ht="20.25" customHeight="1">
      <c r="A386" s="126" t="s">
        <v>578</v>
      </c>
      <c r="B386" s="134"/>
      <c r="C386" s="28">
        <f>SUM(C387:C389)</f>
        <v>6432086260</v>
      </c>
      <c r="D386" s="28">
        <f>SUM(D387:D389)</f>
        <v>11926095040</v>
      </c>
      <c r="E386" s="25"/>
    </row>
    <row r="387" spans="1:5" ht="19.5" customHeight="1">
      <c r="A387" s="65"/>
      <c r="B387" s="133" t="s">
        <v>465</v>
      </c>
      <c r="C387" s="29">
        <v>5405268000</v>
      </c>
      <c r="D387" s="29">
        <f>4715639000+5405268000</f>
        <v>10120907000</v>
      </c>
      <c r="E387" s="8"/>
    </row>
    <row r="388" spans="1:5" ht="19.5" customHeight="1">
      <c r="A388" s="65"/>
      <c r="B388" s="133" t="s">
        <v>466</v>
      </c>
      <c r="C388" s="29">
        <v>408903600</v>
      </c>
      <c r="D388" s="29">
        <f>218592300+408903600</f>
        <v>627495900</v>
      </c>
      <c r="E388" s="8"/>
    </row>
    <row r="389" spans="1:5" ht="19.5" customHeight="1">
      <c r="A389" s="65"/>
      <c r="B389" s="133" t="s">
        <v>65</v>
      </c>
      <c r="C389" s="29">
        <v>617914660</v>
      </c>
      <c r="D389" s="29">
        <f>559777480+617914660</f>
        <v>1177692140</v>
      </c>
      <c r="E389" s="8"/>
    </row>
    <row r="390" spans="1:5" ht="20.25" customHeight="1">
      <c r="A390" s="126" t="s">
        <v>579</v>
      </c>
      <c r="B390" s="134"/>
      <c r="C390" s="28">
        <v>1033192862</v>
      </c>
      <c r="D390" s="28">
        <f>1037136096+1033192862</f>
        <v>2070328958</v>
      </c>
      <c r="E390" s="25"/>
    </row>
    <row r="391" spans="1:5" ht="20.25" customHeight="1">
      <c r="A391" s="126" t="s">
        <v>580</v>
      </c>
      <c r="B391" s="134"/>
      <c r="C391" s="28">
        <v>336973395</v>
      </c>
      <c r="D391" s="28">
        <f>291744422+336973395</f>
        <v>628717817</v>
      </c>
      <c r="E391" s="25"/>
    </row>
    <row r="392" spans="1:5" ht="20.25" customHeight="1">
      <c r="A392" s="126" t="s">
        <v>581</v>
      </c>
      <c r="B392" s="134"/>
      <c r="C392" s="28">
        <v>1871118524</v>
      </c>
      <c r="D392" s="28">
        <f>1369524415+1871118524</f>
        <v>3240642939</v>
      </c>
      <c r="E392" s="25"/>
    </row>
    <row r="393" spans="1:5" ht="20.25" customHeight="1">
      <c r="A393" s="135" t="s">
        <v>582</v>
      </c>
      <c r="B393" s="136"/>
      <c r="C393" s="137">
        <v>4822586558</v>
      </c>
      <c r="D393" s="137">
        <f>2085568733+4822586558</f>
        <v>6908155291</v>
      </c>
      <c r="E393" s="25"/>
    </row>
    <row r="394" spans="1:5" ht="24" customHeight="1">
      <c r="A394" s="84"/>
      <c r="B394" s="68" t="s">
        <v>391</v>
      </c>
      <c r="C394" s="70">
        <f>C383+C386+SUM(C390:C393)</f>
        <v>36497907830</v>
      </c>
      <c r="D394" s="70">
        <f>D383+D386+SUM(D390:D393)</f>
        <v>64921000243</v>
      </c>
      <c r="E394" s="25"/>
    </row>
    <row r="395" spans="1:5" ht="21" customHeight="1">
      <c r="A395" s="7" t="s">
        <v>467</v>
      </c>
      <c r="C395" s="8"/>
      <c r="D395" s="8"/>
      <c r="E395" s="8"/>
    </row>
    <row r="396" spans="1:5" ht="24.75" customHeight="1">
      <c r="A396" s="212"/>
      <c r="B396" s="213"/>
      <c r="C396" s="274" t="s">
        <v>567</v>
      </c>
      <c r="D396" s="274"/>
      <c r="E396" s="274"/>
    </row>
    <row r="397" spans="1:8" s="36" customFormat="1" ht="23.25" customHeight="1">
      <c r="A397" s="308" t="s">
        <v>552</v>
      </c>
      <c r="B397" s="308"/>
      <c r="C397" s="308"/>
      <c r="D397" s="308"/>
      <c r="E397" s="308"/>
      <c r="F397" s="35"/>
      <c r="G397" s="35"/>
      <c r="H397" s="35" t="s">
        <v>219</v>
      </c>
    </row>
    <row r="398" spans="1:8" s="36" customFormat="1" ht="12.75" customHeight="1">
      <c r="A398" s="215"/>
      <c r="B398" s="216"/>
      <c r="C398" s="18" t="s">
        <v>633</v>
      </c>
      <c r="D398" s="18"/>
      <c r="E398" s="10"/>
      <c r="F398" s="35"/>
      <c r="G398" s="35"/>
      <c r="H398" s="35"/>
    </row>
    <row r="399" spans="1:5" ht="15.75">
      <c r="A399" s="217"/>
      <c r="B399" s="213"/>
      <c r="C399" s="213"/>
      <c r="D399" s="138"/>
      <c r="E399" s="138"/>
    </row>
    <row r="400" spans="1:5" ht="15.75">
      <c r="A400" s="217"/>
      <c r="B400" s="213"/>
      <c r="C400" s="213"/>
      <c r="D400" s="138"/>
      <c r="E400" s="138"/>
    </row>
    <row r="401" spans="1:5" ht="15.75">
      <c r="A401" s="217"/>
      <c r="B401" s="213"/>
      <c r="C401" s="213"/>
      <c r="D401" s="138"/>
      <c r="E401" s="138"/>
    </row>
    <row r="402" spans="1:5" ht="13.5" customHeight="1">
      <c r="A402" s="217"/>
      <c r="B402" s="213"/>
      <c r="C402" s="213"/>
      <c r="D402" s="138"/>
      <c r="E402" s="138"/>
    </row>
    <row r="403" spans="1:5" s="166" customFormat="1" ht="15">
      <c r="A403" s="354" t="s">
        <v>601</v>
      </c>
      <c r="B403" s="354"/>
      <c r="C403" s="354"/>
      <c r="D403" s="380"/>
      <c r="E403" s="307"/>
    </row>
  </sheetData>
  <mergeCells count="7">
    <mergeCell ref="A403:D403"/>
    <mergeCell ref="A51:D51"/>
    <mergeCell ref="A194:D194"/>
    <mergeCell ref="C1:D1"/>
    <mergeCell ref="A5:D5"/>
    <mergeCell ref="A6:D6"/>
    <mergeCell ref="A50:D50"/>
  </mergeCells>
  <printOptions/>
  <pageMargins left="0.89" right="0.18" top="0.23" bottom="0.3" header="0.25" footer="0.16"/>
  <pageSetup horizontalDpi="600" verticalDpi="600" orientation="portrait" paperSize="9" r:id="rId2"/>
  <headerFooter alignWithMargins="0">
    <oddFooter>&amp;RPage 10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YMC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 Tung Hiep</dc:creator>
  <cp:keywords/>
  <dc:description/>
  <cp:lastModifiedBy>HD_CPN</cp:lastModifiedBy>
  <cp:lastPrinted>2011-07-26T06:14:04Z</cp:lastPrinted>
  <dcterms:created xsi:type="dcterms:W3CDTF">2009-07-07T02:41:51Z</dcterms:created>
  <dcterms:modified xsi:type="dcterms:W3CDTF">2011-07-29T13:39:41Z</dcterms:modified>
  <cp:category/>
  <cp:version/>
  <cp:contentType/>
  <cp:contentStatus/>
</cp:coreProperties>
</file>